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3Q23/Files for Wesbite/"/>
    </mc:Choice>
  </mc:AlternateContent>
  <xr:revisionPtr revIDLastSave="129" documentId="8_{1AF3B207-9F61-417B-9632-57A53907A63A}" xr6:coauthVersionLast="47" xr6:coauthVersionMax="47" xr10:uidLastSave="{69AA2854-B0F9-48A4-B3A6-08F33CB74DFC}"/>
  <bookViews>
    <workbookView xWindow="-120" yWindow="-120" windowWidth="29040" windowHeight="15720"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57" i="3" l="1"/>
  <c r="AF53" i="3"/>
  <c r="AN39" i="3"/>
  <c r="AN53" i="3"/>
  <c r="AN28" i="3"/>
  <c r="AN57" i="3" s="1"/>
  <c r="AN59" i="3" s="1"/>
  <c r="AN42" i="2"/>
  <c r="AN36" i="2"/>
  <c r="AN16" i="2"/>
  <c r="AN28" i="2" s="1"/>
  <c r="AN53" i="2"/>
  <c r="AN12" i="5"/>
  <c r="AN20" i="5" s="1"/>
  <c r="AN23" i="1"/>
  <c r="AN16" i="1"/>
  <c r="AN18" i="1" s="1"/>
  <c r="AN25" i="1" s="1"/>
  <c r="AN31" i="1" s="1"/>
  <c r="AL53" i="3"/>
  <c r="AL28" i="3"/>
  <c r="AL55" i="2"/>
  <c r="AL53" i="2"/>
  <c r="AL28" i="2"/>
  <c r="AL20" i="5"/>
  <c r="AL12" i="5"/>
  <c r="AN55" i="2" l="1"/>
  <c r="AN57" i="2" s="1"/>
  <c r="AL57" i="3"/>
  <c r="AL59" i="3" s="1"/>
  <c r="AL57" i="2"/>
  <c r="AL23" i="1"/>
  <c r="AL16" i="1"/>
  <c r="AL18" i="1" s="1"/>
  <c r="AL25" i="1" l="1"/>
  <c r="AL31" i="1" s="1"/>
  <c r="AJ53" i="3"/>
  <c r="AJ39" i="3"/>
  <c r="AJ28" i="3"/>
  <c r="AJ53" i="2"/>
  <c r="AJ36" i="2"/>
  <c r="AJ42" i="2" s="1"/>
  <c r="AJ16" i="2"/>
  <c r="AJ28" i="2" s="1"/>
  <c r="AJ12" i="5"/>
  <c r="AJ20" i="5" s="1"/>
  <c r="AJ23" i="1"/>
  <c r="AJ16" i="1"/>
  <c r="AJ18" i="1" s="1"/>
  <c r="AJ57" i="3" l="1"/>
  <c r="AJ55" i="2"/>
  <c r="AJ57" i="2" s="1"/>
  <c r="AJ25" i="1"/>
  <c r="AJ31" i="1" s="1"/>
  <c r="AH39" i="3" l="1"/>
  <c r="AH28" i="3"/>
  <c r="AH53" i="3"/>
  <c r="Z53" i="3"/>
  <c r="AH57" i="3" l="1"/>
  <c r="AH59" i="3" s="1"/>
  <c r="AJ58" i="3" s="1"/>
  <c r="AJ59" i="3" s="1"/>
  <c r="AF28" i="2"/>
  <c r="AD57" i="2"/>
  <c r="AB59" i="3"/>
  <c r="AB53" i="3"/>
  <c r="AB39" i="3"/>
  <c r="AB28" i="3"/>
  <c r="Z59" i="3"/>
  <c r="Z39" i="3"/>
  <c r="Z28" i="3"/>
  <c r="AB53" i="2"/>
  <c r="AB36" i="2"/>
  <c r="AB42" i="2" s="1"/>
  <c r="AB16" i="2"/>
  <c r="AB28" i="2" s="1"/>
  <c r="Z53" i="2"/>
  <c r="Z36" i="2"/>
  <c r="Z42" i="2" s="1"/>
  <c r="Z16" i="2"/>
  <c r="Z28" i="2" s="1"/>
  <c r="AB12" i="5"/>
  <c r="AB20" i="5" s="1"/>
  <c r="Z12" i="5"/>
  <c r="Z20" i="5" s="1"/>
  <c r="Z55" i="2" l="1"/>
  <c r="Z57" i="2" s="1"/>
  <c r="AB55" i="2"/>
  <c r="AB57" i="2" s="1"/>
  <c r="AB23" i="1" l="1"/>
  <c r="AB16" i="1"/>
  <c r="AB18" i="1" s="1"/>
  <c r="Z23" i="1"/>
  <c r="Z16" i="1"/>
  <c r="Z18" i="1" s="1"/>
  <c r="Z25" i="1" s="1"/>
  <c r="Z31" i="1" s="1"/>
  <c r="X16" i="2"/>
  <c r="X28" i="2" s="1"/>
  <c r="X53" i="2"/>
  <c r="X36" i="2"/>
  <c r="X42" i="2" s="1"/>
  <c r="X18" i="1"/>
  <c r="AB25" i="1" l="1"/>
  <c r="AB31" i="1" s="1"/>
  <c r="X55" i="2"/>
  <c r="X57" i="2"/>
  <c r="V18" i="1" l="1"/>
  <c r="T18" i="1"/>
  <c r="R18" i="1"/>
  <c r="P18" i="1"/>
  <c r="N18" i="1"/>
  <c r="L18" i="1"/>
  <c r="D18" i="1"/>
  <c r="F18" i="1"/>
  <c r="H18" i="1"/>
  <c r="J18" i="1"/>
  <c r="D12" i="5"/>
  <c r="D20" i="5" s="1"/>
  <c r="F12" i="5"/>
  <c r="F20" i="5" s="1"/>
  <c r="H12" i="5"/>
  <c r="H20" i="5" s="1"/>
  <c r="J12" i="5"/>
  <c r="J20" i="5" s="1"/>
  <c r="P12" i="5"/>
  <c r="P20" i="5" s="1"/>
  <c r="R12" i="5" l="1"/>
  <c r="R20" i="5" s="1"/>
  <c r="L12" i="5" l="1"/>
  <c r="L20" i="5" s="1"/>
  <c r="T12" i="5"/>
  <c r="T20" i="5" s="1"/>
  <c r="N12" i="5"/>
  <c r="N20" i="5" s="1"/>
  <c r="V12" i="5"/>
  <c r="V20" i="5" s="1"/>
  <c r="F53" i="3" l="1"/>
  <c r="F35" i="3"/>
  <c r="F39" i="3" s="1"/>
  <c r="D43" i="3"/>
  <c r="D53" i="3" s="1"/>
  <c r="D35" i="3"/>
  <c r="D39" i="3" s="1"/>
  <c r="F28" i="3"/>
  <c r="D28" i="3"/>
  <c r="F57" i="3" l="1"/>
  <c r="F59" i="3" s="1"/>
  <c r="D57" i="3"/>
  <c r="D59" i="3" s="1"/>
  <c r="H53" i="3" l="1"/>
  <c r="H39" i="3"/>
  <c r="H28" i="3"/>
  <c r="P53" i="3"/>
  <c r="P39" i="3"/>
  <c r="P28" i="3"/>
  <c r="J53" i="3"/>
  <c r="J39" i="3"/>
  <c r="J28" i="3"/>
  <c r="R53" i="3"/>
  <c r="R39" i="3"/>
  <c r="R28" i="3"/>
  <c r="L53" i="3"/>
  <c r="L39" i="3"/>
  <c r="L28" i="3"/>
  <c r="T53" i="3"/>
  <c r="T39" i="3"/>
  <c r="T28" i="3"/>
  <c r="N53" i="3"/>
  <c r="N39" i="3"/>
  <c r="N28" i="3"/>
  <c r="D53" i="2"/>
  <c r="D42" i="2"/>
  <c r="D36" i="2"/>
  <c r="D16" i="2"/>
  <c r="D28" i="2" s="1"/>
  <c r="F53" i="2"/>
  <c r="F36" i="2"/>
  <c r="F42" i="2" s="1"/>
  <c r="F16" i="2"/>
  <c r="F28" i="2" s="1"/>
  <c r="H53" i="2"/>
  <c r="H36" i="2"/>
  <c r="H42" i="2" s="1"/>
  <c r="H16" i="2"/>
  <c r="H28" i="2" s="1"/>
  <c r="L53" i="2"/>
  <c r="L36" i="2"/>
  <c r="L42" i="2" s="1"/>
  <c r="L21" i="2"/>
  <c r="L28" i="2" s="1"/>
  <c r="L16" i="2"/>
  <c r="N53" i="2"/>
  <c r="D55" i="2" l="1"/>
  <c r="D57" i="2"/>
  <c r="F55" i="2"/>
  <c r="F57" i="2" s="1"/>
  <c r="L55" i="2"/>
  <c r="H55" i="2"/>
  <c r="H57" i="2" s="1"/>
  <c r="J57" i="3"/>
  <c r="J59" i="3" s="1"/>
  <c r="L57" i="3"/>
  <c r="L59" i="3" s="1"/>
  <c r="P57" i="3"/>
  <c r="P59" i="3" s="1"/>
  <c r="N57" i="3"/>
  <c r="N59" i="3" s="1"/>
  <c r="R57" i="3"/>
  <c r="R59" i="3" s="1"/>
  <c r="H57" i="3"/>
  <c r="H59" i="3" s="1"/>
  <c r="L57" i="2"/>
  <c r="T57" i="3"/>
  <c r="T59" i="3" s="1"/>
  <c r="N36" i="2" l="1"/>
  <c r="N42" i="2" s="1"/>
  <c r="N55" i="2" s="1"/>
  <c r="N21" i="2"/>
  <c r="N16" i="2"/>
  <c r="N28" i="2" s="1"/>
  <c r="N57" i="2" l="1"/>
  <c r="J53" i="2"/>
  <c r="P53" i="2"/>
  <c r="J42" i="2"/>
  <c r="J55" i="2" s="1"/>
  <c r="J36" i="2"/>
  <c r="P36" i="2"/>
  <c r="P42" i="2" s="1"/>
  <c r="P55" i="2" s="1"/>
  <c r="J28" i="2"/>
  <c r="P28" i="2"/>
  <c r="J16" i="2"/>
  <c r="P16" i="2"/>
  <c r="T53" i="2"/>
  <c r="T36" i="2"/>
  <c r="T42" i="2" s="1"/>
  <c r="T55" i="2" s="1"/>
  <c r="T16" i="2"/>
  <c r="T28" i="2" s="1"/>
  <c r="V53" i="2"/>
  <c r="R53" i="2"/>
  <c r="V36" i="2"/>
  <c r="V42" i="2" s="1"/>
  <c r="V55" i="2" s="1"/>
  <c r="R36" i="2"/>
  <c r="R42" i="2" s="1"/>
  <c r="V28" i="2"/>
  <c r="R16" i="2"/>
  <c r="R28" i="2" s="1"/>
  <c r="V16" i="2"/>
  <c r="R55" i="2" l="1"/>
  <c r="T57" i="2"/>
  <c r="R57" i="2"/>
  <c r="P57" i="2"/>
  <c r="J57" i="2"/>
  <c r="V57" i="2"/>
</calcChain>
</file>

<file path=xl/sharedStrings.xml><?xml version="1.0" encoding="utf-8"?>
<sst xmlns="http://schemas.openxmlformats.org/spreadsheetml/2006/main" count="229" uniqueCount="145">
  <si>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</si>
  <si>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</si>
  <si>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</si>
  <si>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</si>
  <si>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</si>
  <si>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</si>
  <si>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</si>
  <si>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</si>
  <si>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</si>
  <si>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</si>
  <si>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</si>
  <si>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</si>
  <si>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</si>
  <si>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</si>
  <si>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</si>
  <si>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</si>
  <si>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</si>
  <si>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</si>
  <si>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</si>
  <si>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</si>
  <si>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</si>
  <si>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</si>
  <si>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</si>
  <si>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</si>
  <si>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</si>
  <si>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</si>
  <si>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</si>
  <si>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</si>
  <si>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</si>
  <si>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</si>
  <si>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</si>
  <si>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</si>
  <si>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</si>
  <si>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</si>
  <si>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</si>
  <si>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</si>
  <si>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</si>
  <si>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</si>
  <si>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</si>
  <si>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</si>
  <si>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</si>
  <si>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</si>
  <si>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</si>
  <si>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</si>
  <si>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</si>
  <si>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</si>
  <si>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</si>
  <si>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</si>
  <si>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</si>
  <si>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</si>
  <si>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</si>
  <si>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</si>
  <si>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</si>
  <si>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</si>
  <si>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</si>
  <si>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</si>
  <si>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</si>
  <si>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</si>
  <si>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</si>
  <si>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</si>
  <si>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</si>
  <si>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</si>
  <si>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</si>
  <si>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</si>
  <si>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</si>
  <si>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</si>
  <si>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</si>
  <si>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</si>
  <si>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</si>
  <si>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</si>
  <si>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</si>
  <si>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</si>
  <si>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</si>
  <si>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</si>
  <si>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</si>
  <si>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</si>
  <si>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</si>
  <si>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</si>
  <si>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</si>
  <si>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</si>
  <si>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</si>
  <si>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</si>
  <si>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</si>
  <si>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</si>
  <si>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</si>
  <si>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</si>
  <si>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</si>
  <si>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</si>
  <si>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</si>
  <si>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</si>
  <si>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</si>
  <si>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</si>
  <si>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</si>
  <si>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</si>
  <si>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</si>
  <si>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</si>
  <si>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</si>
  <si>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</si>
  <si>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</si>
  <si>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</si>
  <si>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</si>
  <si>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</si>
  <si>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</si>
  <si>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</si>
  <si>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</si>
  <si>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</si>
  <si>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</si>
  <si>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</si>
  <si>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</si>
  <si>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</si>
  <si>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</si>
  <si>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</si>
  <si>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</si>
  <si>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</si>
  <si>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</si>
  <si>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</si>
  <si>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</si>
  <si>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t>June 30, 
2022</t>
  </si>
  <si>
    <t>  </t>
  </si>
  <si>
    <t>Adjustment to reconcile net (loss) income to net cash provided by operating activities:</t>
  </si>
  <si>
    <t>September 30, 
2022</t>
  </si>
  <si>
    <t>Gain (loss) from change in fair value of warrants</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</si>
  <si>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</si>
  <si>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</si>
  <si>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</si>
  <si>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</si>
  <si>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</si>
  <si>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</si>
  <si>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</si>
  <si>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</si>
  <si>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</si>
  <si>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</si>
  <si>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</si>
  <si>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</si>
  <si>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Outstanding operating balances, net</t>
  </si>
  <si>
    <t>June 30, 
2023</t>
  </si>
  <si>
    <t>Treasury stock</t>
  </si>
  <si>
    <t>Common stock repurchased</t>
  </si>
  <si>
    <t>September 30, 
2023</t>
  </si>
  <si>
    <t>Restructuring charges</t>
  </si>
  <si>
    <t>Related party asset acquisition</t>
  </si>
  <si>
    <t>Customer funds in transit, net</t>
  </si>
  <si>
    <t>Proceeds from issuance of common stock in connection with stock-based compensation plan, net of taxes paid related to settlement of equity awards</t>
  </si>
  <si>
    <t xml:space="preserve">Some of the financial information and data contained in this press release,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2022 and its subsequent Quarterly Reports on Form 10-Q, and not rely on any single financial measure to evaluate Payoneer’s business. </t>
  </si>
  <si>
    <r>
      <t>Adjusted EBITDA:</t>
    </r>
    <r>
      <rPr>
        <sz val="11.5"/>
        <color rgb="FF333333"/>
        <rFont val="Open Sans"/>
        <family val="2"/>
      </rPr>
      <t xml:space="preserve"> We provide adjusted EBITDA, a non-GAAP financial measure that represents our net income (loss) adjusted to exclude: M&amp;A related expense (income), stock-based compensation expenses, restructuring expenses, share in losses (gain) of associated company, gain from change in fair value of warrants, other financial expense (income), net, taxes on income, and depreciation and amortization. Other companies may calculate the above measure differently, and therefore Payoneer’s measures may not be directly comparable to similarly titled measures of other companies.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</si>
</sst>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 numFmtId="170" formatCode="0.0%"/>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7">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9" fontId="3" fillId="0" borderId="0" xfId="0" applyNumberFormat="1" applyFont="1"/>
    <xf numFmtId="170" fontId="3" fillId="0" borderId="0" xfId="0" applyNumberFormat="1" applyFont="1"/>
    <xf numFmtId="169" fontId="3" fillId="0" borderId="0" xfId="0" applyNumberFormat="1" applyFont="1"/>
    <xf numFmtId="43" fontId="3" fillId="0" borderId="0" xfId="0" applyNumberFormat="1" applyFont="1"/>
    <xf numFmtId="9" fontId="3" fillId="0" borderId="0" xfId="1" applyNumberFormat="1" applyFont="1"/>
    <xf numFmtId="0" fontId="4" fillId="0" borderId="0" xfId="0" applyFont="1" applyBorder="1" applyAlignment="1">
      <alignment horizontal="center"/>
    </xf>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tabSelected="1" zoomScaleNormal="100" workbookViewId="0">
      <selection activeCell="I9" sqref="I9"/>
    </sheetView>
  </sheetViews>
  <sheetFormatPr defaultRowHeight="15" x14ac:dyDescent="0.25"/>
  <cols>
    <col min="1" max="1" width="3.140625" customWidth="1"/>
    <col min="2" max="2" width="184.85546875" customWidth="1"/>
  </cols>
  <sheetData>
    <row r="4" spans="2:2" ht="16.350000000000001" customHeight="1" x14ac:dyDescent="0.25">
      <c r="B4" s="36" t="s">
        <v>115</v>
      </c>
    </row>
    <row r="6" spans="2:2" ht="181.5" x14ac:dyDescent="0.25">
      <c r="B6" s="38" t="s">
        <v>143</v>
      </c>
    </row>
    <row r="8" spans="2:2" ht="16.5" x14ac:dyDescent="0.25">
      <c r="B8" s="37" t="s">
        <v>116</v>
      </c>
    </row>
    <row r="10" spans="2:2" ht="66" x14ac:dyDescent="0.25">
      <c r="B10" s="39" t="s">
        <v>144</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sheetPr>
    <pageSetUpPr fitToPage="1"/>
  </sheetPr>
  <dimension ref="B5:AP35"/>
  <sheetViews>
    <sheetView showGridLines="0" view="pageBreakPreview" zoomScale="60" zoomScaleNormal="100" workbookViewId="0">
      <pane xSplit="3" ySplit="7" topLeftCell="Q8" activePane="bottomRight" state="frozen"/>
      <selection pane="topRight" activeCell="D1" sqref="D1"/>
      <selection pane="bottomLeft" activeCell="A8" sqref="A8"/>
      <selection pane="bottomRight" activeCell="R45" sqref="R45"/>
    </sheetView>
  </sheetViews>
  <sheetFormatPr defaultColWidth="8.7109375" defaultRowHeight="12.75" x14ac:dyDescent="0.2"/>
  <cols>
    <col min="1" max="1" width="3" style="1" customWidth="1"/>
    <col min="2" max="2" width="41.14062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16384" width="8.7109375" style="1"/>
  </cols>
  <sheetData>
    <row r="5" spans="2:42" ht="12.95" customHeight="1" x14ac:dyDescent="0.2"/>
    <row r="6" spans="2:42"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row>
    <row r="7" spans="2:42" ht="25.5" x14ac:dyDescent="0.2">
      <c r="B7" s="2" t="s">
        <v>1</v>
      </c>
      <c r="C7" s="3"/>
      <c r="D7" s="4" t="s">
        <v>98</v>
      </c>
      <c r="E7" s="5"/>
      <c r="F7" s="6" t="s">
        <v>103</v>
      </c>
      <c r="G7" s="5"/>
      <c r="H7" s="6" t="s">
        <v>18</v>
      </c>
      <c r="I7" s="5"/>
      <c r="J7" s="6" t="s">
        <v>106</v>
      </c>
      <c r="L7" s="7" t="s">
        <v>99</v>
      </c>
      <c r="M7" s="5"/>
      <c r="N7" s="7" t="s">
        <v>100</v>
      </c>
      <c r="O7" s="5"/>
      <c r="P7" s="7" t="s">
        <v>2</v>
      </c>
      <c r="Q7" s="5"/>
      <c r="R7" s="7" t="s">
        <v>3</v>
      </c>
      <c r="S7" s="5"/>
      <c r="T7" s="7" t="s">
        <v>101</v>
      </c>
      <c r="U7" s="5"/>
      <c r="V7" s="7" t="s">
        <v>102</v>
      </c>
      <c r="W7" s="5"/>
      <c r="X7" s="7" t="s">
        <v>107</v>
      </c>
      <c r="Z7" s="7" t="s">
        <v>109</v>
      </c>
      <c r="AB7" s="7" t="s">
        <v>114</v>
      </c>
      <c r="AD7" s="7" t="s">
        <v>117</v>
      </c>
      <c r="AF7" s="7" t="s">
        <v>120</v>
      </c>
      <c r="AH7" s="7" t="s">
        <v>122</v>
      </c>
      <c r="AJ7" s="7" t="s">
        <v>128</v>
      </c>
      <c r="AL7" s="7" t="s">
        <v>135</v>
      </c>
      <c r="AN7" s="7" t="s">
        <v>138</v>
      </c>
    </row>
    <row r="8" spans="2:42" x14ac:dyDescent="0.2">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c r="AL8" s="8">
        <v>206734</v>
      </c>
      <c r="AN8" s="8">
        <v>208035</v>
      </c>
      <c r="AP8" s="8"/>
    </row>
    <row r="9" spans="2:42" ht="6" customHeight="1" x14ac:dyDescent="0.2">
      <c r="D9" s="9"/>
      <c r="F9" s="9"/>
      <c r="H9" s="9"/>
      <c r="J9" s="9"/>
      <c r="L9" s="9"/>
      <c r="N9" s="9"/>
      <c r="O9" s="9"/>
      <c r="P9" s="9"/>
      <c r="Q9" s="9"/>
      <c r="R9" s="9"/>
      <c r="S9" s="9"/>
      <c r="T9" s="9"/>
      <c r="U9" s="9"/>
      <c r="V9" s="9"/>
      <c r="W9" s="9"/>
      <c r="X9" s="9"/>
      <c r="Z9" s="9"/>
      <c r="AB9" s="9"/>
    </row>
    <row r="10" spans="2:42" x14ac:dyDescent="0.2">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c r="AL10" s="41">
        <v>28497</v>
      </c>
      <c r="AN10" s="41">
        <v>30393</v>
      </c>
    </row>
    <row r="11" spans="2:42" x14ac:dyDescent="0.2">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c r="AL11" s="41">
        <v>40527</v>
      </c>
      <c r="AN11" s="41">
        <v>40301</v>
      </c>
    </row>
    <row r="12" spans="2:42" x14ac:dyDescent="0.2">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c r="AL12" s="41">
        <v>27995</v>
      </c>
      <c r="AN12" s="41">
        <v>26950</v>
      </c>
    </row>
    <row r="13" spans="2:42" x14ac:dyDescent="0.2">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c r="AL13" s="41">
        <v>48402</v>
      </c>
      <c r="AN13" s="41">
        <v>48664</v>
      </c>
    </row>
    <row r="14" spans="2:42" x14ac:dyDescent="0.2">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c r="AL14" s="41">
        <v>22012</v>
      </c>
      <c r="AN14" s="41">
        <v>25112</v>
      </c>
    </row>
    <row r="15" spans="2:42" x14ac:dyDescent="0.2">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c r="AL15" s="42">
        <v>5909</v>
      </c>
      <c r="AN15" s="42">
        <v>7116</v>
      </c>
    </row>
    <row r="16" spans="2:42" x14ac:dyDescent="0.2">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c r="AL16" s="41">
        <f>SUM(AL10:AL15)</f>
        <v>173342</v>
      </c>
      <c r="AN16" s="41">
        <f>SUM(AN10:AN15)</f>
        <v>178536</v>
      </c>
    </row>
    <row r="17" spans="2:40" ht="6" customHeight="1" x14ac:dyDescent="0.2">
      <c r="D17" s="9"/>
      <c r="F17" s="9"/>
      <c r="H17" s="9"/>
      <c r="J17" s="9"/>
      <c r="L17" s="9"/>
      <c r="N17" s="9"/>
      <c r="O17" s="9"/>
      <c r="P17" s="9"/>
      <c r="Q17" s="9"/>
      <c r="R17" s="9"/>
      <c r="S17" s="9"/>
      <c r="T17" s="9"/>
      <c r="U17" s="9"/>
      <c r="V17" s="9"/>
      <c r="W17" s="9"/>
      <c r="X17" s="9"/>
      <c r="Z17" s="9"/>
      <c r="AB17" s="9"/>
    </row>
    <row r="18" spans="2:40" x14ac:dyDescent="0.2">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c r="AL18" s="41">
        <f>AL8-AL16</f>
        <v>33392</v>
      </c>
      <c r="AN18" s="41">
        <f>AN8-AN16</f>
        <v>29499</v>
      </c>
    </row>
    <row r="19" spans="2:40" ht="6" customHeight="1" x14ac:dyDescent="0.2">
      <c r="D19" s="9"/>
      <c r="F19" s="9"/>
      <c r="H19" s="9"/>
      <c r="J19" s="9"/>
      <c r="L19" s="9"/>
      <c r="N19" s="9"/>
      <c r="O19" s="9"/>
      <c r="P19" s="9"/>
      <c r="Q19" s="9"/>
      <c r="R19" s="9"/>
      <c r="S19" s="9"/>
      <c r="T19" s="9"/>
      <c r="U19" s="9"/>
      <c r="V19" s="9"/>
      <c r="W19" s="9"/>
      <c r="X19" s="9"/>
      <c r="Z19" s="9"/>
      <c r="AB19" s="9"/>
    </row>
    <row r="20" spans="2:40" x14ac:dyDescent="0.2">
      <c r="B20" s="1" t="s">
        <v>15</v>
      </c>
      <c r="D20" s="9"/>
      <c r="F20" s="9"/>
      <c r="H20" s="9"/>
      <c r="J20" s="9"/>
      <c r="L20" s="9"/>
      <c r="N20" s="9"/>
      <c r="O20" s="9"/>
      <c r="P20" s="9"/>
      <c r="Q20" s="9"/>
      <c r="R20" s="9"/>
      <c r="S20" s="9"/>
      <c r="T20" s="9"/>
      <c r="U20" s="9"/>
      <c r="V20" s="9"/>
      <c r="W20" s="9"/>
      <c r="X20" s="9"/>
      <c r="Z20" s="9"/>
      <c r="AB20" s="9"/>
      <c r="AD20" s="41"/>
    </row>
    <row r="21" spans="2:40" x14ac:dyDescent="0.2">
      <c r="B21" s="1" t="s">
        <v>121</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c r="AL21" s="41">
        <v>13586</v>
      </c>
      <c r="AN21" s="41">
        <v>-7799</v>
      </c>
    </row>
    <row r="22" spans="2:40" x14ac:dyDescent="0.2">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c r="AL22" s="42">
        <v>4318</v>
      </c>
      <c r="AN22" s="42">
        <v>1137</v>
      </c>
    </row>
    <row r="23" spans="2:40" x14ac:dyDescent="0.2">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c r="AL23" s="41">
        <f>SUM(AL21:AL22)</f>
        <v>17904</v>
      </c>
      <c r="AN23" s="41">
        <f>SUM(AN21:AN22)</f>
        <v>-6662</v>
      </c>
    </row>
    <row r="24" spans="2:40" ht="6" customHeight="1" x14ac:dyDescent="0.2">
      <c r="D24" s="9"/>
      <c r="F24" s="9"/>
      <c r="H24" s="9"/>
      <c r="J24" s="9"/>
      <c r="L24" s="9"/>
      <c r="N24" s="9"/>
      <c r="O24" s="9"/>
      <c r="P24" s="9"/>
      <c r="Q24" s="9"/>
      <c r="R24" s="9"/>
      <c r="S24" s="9"/>
      <c r="T24" s="9"/>
      <c r="U24" s="9"/>
      <c r="V24" s="9"/>
      <c r="W24" s="9"/>
      <c r="X24" s="9"/>
      <c r="Z24" s="9"/>
      <c r="AB24" s="9"/>
    </row>
    <row r="25" spans="2:40" x14ac:dyDescent="0.2">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c r="AL25" s="41">
        <f>AL18+AL23</f>
        <v>51296</v>
      </c>
      <c r="AN25" s="41">
        <f>AN18+AN23</f>
        <v>22837</v>
      </c>
    </row>
    <row r="26" spans="2:40" ht="6" customHeight="1" x14ac:dyDescent="0.2">
      <c r="D26" s="9"/>
      <c r="F26" s="9"/>
      <c r="H26" s="9"/>
      <c r="J26" s="9"/>
      <c r="L26" s="9"/>
      <c r="N26" s="9"/>
      <c r="O26" s="9"/>
      <c r="P26" s="9"/>
      <c r="Q26" s="9"/>
      <c r="R26" s="9"/>
      <c r="S26" s="9"/>
      <c r="T26" s="9"/>
      <c r="U26" s="9"/>
      <c r="V26" s="9"/>
      <c r="W26" s="9"/>
      <c r="X26" s="9"/>
      <c r="Z26" s="9"/>
      <c r="AB26" s="9"/>
    </row>
    <row r="27" spans="2:40" x14ac:dyDescent="0.2">
      <c r="B27" s="1" t="s">
        <v>91</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c r="AL27" s="41">
        <v>5747</v>
      </c>
      <c r="AN27" s="41">
        <v>10012</v>
      </c>
    </row>
    <row r="28" spans="2:40" ht="6" customHeight="1" x14ac:dyDescent="0.2">
      <c r="D28" s="9"/>
      <c r="F28" s="9"/>
      <c r="H28" s="9"/>
      <c r="J28" s="9"/>
      <c r="L28" s="9"/>
      <c r="N28" s="9"/>
      <c r="O28" s="9"/>
      <c r="P28" s="9"/>
      <c r="Q28" s="9"/>
      <c r="R28" s="9"/>
      <c r="S28" s="9"/>
      <c r="T28" s="9"/>
      <c r="U28" s="9"/>
      <c r="V28" s="9"/>
      <c r="W28" s="9"/>
      <c r="X28" s="9"/>
      <c r="Z28" s="9"/>
      <c r="AB28" s="9"/>
    </row>
    <row r="29" spans="2:40" x14ac:dyDescent="0.2">
      <c r="B29" s="1" t="s">
        <v>96</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c r="AJ29" s="41">
        <v>0</v>
      </c>
      <c r="AL29" s="41">
        <v>0</v>
      </c>
      <c r="AN29" s="41">
        <v>0</v>
      </c>
    </row>
    <row r="30" spans="2:40" ht="6" customHeight="1" x14ac:dyDescent="0.2">
      <c r="D30" s="9"/>
      <c r="F30" s="9"/>
      <c r="H30" s="9"/>
      <c r="J30" s="9"/>
      <c r="L30" s="9"/>
      <c r="N30" s="9"/>
      <c r="O30" s="9"/>
      <c r="P30" s="9"/>
      <c r="Q30" s="9"/>
      <c r="R30" s="9"/>
      <c r="S30" s="9"/>
      <c r="T30" s="9"/>
      <c r="U30" s="9"/>
      <c r="V30" s="9"/>
      <c r="W30" s="9"/>
      <c r="X30" s="9"/>
      <c r="Z30" s="9"/>
      <c r="AB30" s="9"/>
      <c r="AD30" s="9"/>
    </row>
    <row r="31" spans="2:40" ht="13.5" thickBot="1" x14ac:dyDescent="0.2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c r="AL31" s="29">
        <f>AL25-AL27-AL29</f>
        <v>45549</v>
      </c>
      <c r="AN31" s="29">
        <f>AN25-AN27-AN29</f>
        <v>12825</v>
      </c>
    </row>
    <row r="32" spans="2:40" ht="13.5" thickTop="1" x14ac:dyDescent="0.2"/>
    <row r="33" spans="30:42" x14ac:dyDescent="0.2">
      <c r="AD33" s="41"/>
    </row>
    <row r="34" spans="30:42" x14ac:dyDescent="0.2">
      <c r="AF34" s="52"/>
      <c r="AH34" s="52"/>
      <c r="AJ34" s="52"/>
      <c r="AL34" s="52"/>
      <c r="AN34" s="52"/>
    </row>
    <row r="35" spans="30:42" x14ac:dyDescent="0.2">
      <c r="AF35" s="53"/>
      <c r="AH35" s="53"/>
      <c r="AJ35" s="53"/>
      <c r="AL35" s="53"/>
      <c r="AN35" s="53"/>
      <c r="AP35" s="54"/>
    </row>
  </sheetData>
  <mergeCells count="1">
    <mergeCell ref="D6:AN6"/>
  </mergeCells>
  <pageMargins left="0.7" right="0.7" top="0.75" bottom="0.75" header="0.3" footer="0.3"/>
  <pageSetup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sheetPr>
    <pageSetUpPr fitToPage="1"/>
  </sheetPr>
  <dimension ref="B6:AP36"/>
  <sheetViews>
    <sheetView showGridLines="0" view="pageBreakPreview" zoomScale="60" zoomScaleNormal="85" workbookViewId="0">
      <pane xSplit="3" ySplit="7" topLeftCell="I8" activePane="bottomRight" state="frozen"/>
      <selection pane="topRight" activeCell="D1" sqref="D1"/>
      <selection pane="bottomLeft" activeCell="A8" sqref="A8"/>
      <selection pane="bottomRight" activeCell="AO8" sqref="AO8"/>
    </sheetView>
  </sheetViews>
  <sheetFormatPr defaultColWidth="8.7109375" defaultRowHeight="12.75" x14ac:dyDescent="0.2"/>
  <cols>
    <col min="1" max="1" width="3" style="1" customWidth="1"/>
    <col min="2" max="2" width="38.8554687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16384" width="8.7109375" style="1"/>
  </cols>
  <sheetData>
    <row r="6" spans="2:40" x14ac:dyDescent="0.2">
      <c r="D6" s="56" t="s">
        <v>0</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row>
    <row r="7" spans="2:40" ht="38.25" x14ac:dyDescent="0.2">
      <c r="B7" s="2" t="s">
        <v>1</v>
      </c>
      <c r="C7" s="3"/>
      <c r="D7" s="23" t="s">
        <v>98</v>
      </c>
      <c r="E7" s="26"/>
      <c r="F7" s="23" t="s">
        <v>97</v>
      </c>
      <c r="G7" s="26"/>
      <c r="H7" s="23" t="s">
        <v>18</v>
      </c>
      <c r="I7" s="26"/>
      <c r="J7" s="23" t="s">
        <v>19</v>
      </c>
      <c r="L7" s="27" t="s">
        <v>99</v>
      </c>
      <c r="M7" s="5"/>
      <c r="N7" s="27" t="s">
        <v>100</v>
      </c>
      <c r="O7" s="26"/>
      <c r="P7" s="27" t="s">
        <v>2</v>
      </c>
      <c r="Q7" s="26"/>
      <c r="R7" s="27" t="s">
        <v>3</v>
      </c>
      <c r="S7" s="26"/>
      <c r="T7" s="27" t="s">
        <v>101</v>
      </c>
      <c r="U7" s="26"/>
      <c r="V7" s="27" t="s">
        <v>102</v>
      </c>
      <c r="W7" s="26"/>
      <c r="X7" s="27" t="s">
        <v>107</v>
      </c>
      <c r="Z7" s="27" t="s">
        <v>109</v>
      </c>
      <c r="AB7" s="27" t="s">
        <v>114</v>
      </c>
      <c r="AD7" s="27" t="s">
        <v>117</v>
      </c>
      <c r="AF7" s="27" t="s">
        <v>120</v>
      </c>
      <c r="AH7" s="27" t="s">
        <v>122</v>
      </c>
      <c r="AJ7" s="27" t="s">
        <v>128</v>
      </c>
      <c r="AL7" s="27" t="s">
        <v>135</v>
      </c>
      <c r="AN7" s="27" t="s">
        <v>138</v>
      </c>
    </row>
    <row r="8" spans="2:40" x14ac:dyDescent="0.2">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c r="AL8" s="41">
        <v>45549</v>
      </c>
      <c r="AN8" s="41">
        <v>12825</v>
      </c>
    </row>
    <row r="9" spans="2:40" x14ac:dyDescent="0.2">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c r="AL9" s="41">
        <v>5909</v>
      </c>
      <c r="AN9" s="41">
        <v>7116</v>
      </c>
    </row>
    <row r="10" spans="2:40" x14ac:dyDescent="0.2">
      <c r="B10" s="32" t="s">
        <v>91</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c r="AL10" s="41">
        <v>5747</v>
      </c>
      <c r="AN10" s="41">
        <v>10012</v>
      </c>
    </row>
    <row r="11" spans="2:40" x14ac:dyDescent="0.2">
      <c r="B11" s="32" t="s">
        <v>94</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c r="AL11" s="42">
        <v>-4318</v>
      </c>
      <c r="AN11" s="42">
        <v>-1137</v>
      </c>
    </row>
    <row r="12" spans="2:40" x14ac:dyDescent="0.2">
      <c r="B12" s="33" t="s">
        <v>95</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c r="AL12" s="41">
        <f>SUM(AL8:AL11)</f>
        <v>52887</v>
      </c>
      <c r="AN12" s="41">
        <f>SUM(AN8:AN11)</f>
        <v>28816</v>
      </c>
    </row>
    <row r="13" spans="2:40" x14ac:dyDescent="0.2">
      <c r="B13" s="32" t="s">
        <v>110</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c r="AL13" s="41">
        <v>16173</v>
      </c>
      <c r="AN13" s="41">
        <v>15330</v>
      </c>
    </row>
    <row r="14" spans="2:40" x14ac:dyDescent="0.2">
      <c r="B14" s="32" t="s">
        <v>111</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c r="AL14" s="41">
        <v>0</v>
      </c>
      <c r="AN14" s="41">
        <v>0</v>
      </c>
    </row>
    <row r="15" spans="2:40" x14ac:dyDescent="0.2">
      <c r="B15" s="32" t="s">
        <v>92</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c r="AL15" s="41">
        <v>0</v>
      </c>
      <c r="AN15" s="41">
        <v>0</v>
      </c>
    </row>
    <row r="16" spans="2:40" x14ac:dyDescent="0.2">
      <c r="B16" s="32" t="s">
        <v>129</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c r="AL16" s="41">
        <v>498</v>
      </c>
      <c r="AN16" s="41">
        <v>1745</v>
      </c>
    </row>
    <row r="17" spans="2:42" x14ac:dyDescent="0.2">
      <c r="B17" s="32" t="s">
        <v>130</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c r="AL17" s="41">
        <v>-13586</v>
      </c>
      <c r="AN17" s="41">
        <v>7799</v>
      </c>
    </row>
    <row r="18" spans="2:42" x14ac:dyDescent="0.2">
      <c r="B18" s="32" t="s">
        <v>139</v>
      </c>
      <c r="D18" s="20">
        <v>0</v>
      </c>
      <c r="F18" s="20">
        <v>0</v>
      </c>
      <c r="H18" s="20">
        <v>0</v>
      </c>
      <c r="J18" s="20">
        <v>0</v>
      </c>
      <c r="L18" s="20">
        <v>0</v>
      </c>
      <c r="N18" s="20">
        <v>0</v>
      </c>
      <c r="P18" s="20">
        <v>0</v>
      </c>
      <c r="R18" s="20">
        <v>0</v>
      </c>
      <c r="T18" s="20">
        <v>0</v>
      </c>
      <c r="V18" s="20">
        <v>0</v>
      </c>
      <c r="X18" s="20">
        <v>0</v>
      </c>
      <c r="Z18" s="20">
        <v>0</v>
      </c>
      <c r="AA18" s="40"/>
      <c r="AB18" s="20">
        <v>0</v>
      </c>
      <c r="AD18" s="20">
        <v>0</v>
      </c>
      <c r="AF18" s="20">
        <v>0</v>
      </c>
      <c r="AH18" s="20">
        <v>0</v>
      </c>
      <c r="AI18" s="40"/>
      <c r="AJ18" s="20">
        <v>0</v>
      </c>
      <c r="AL18" s="20">
        <v>0</v>
      </c>
      <c r="AN18" s="41">
        <v>4488</v>
      </c>
    </row>
    <row r="19" spans="2:42" x14ac:dyDescent="0.2">
      <c r="B19" s="32" t="s">
        <v>112</v>
      </c>
      <c r="D19" s="20">
        <v>0</v>
      </c>
      <c r="F19" s="20">
        <v>0</v>
      </c>
      <c r="H19" s="20">
        <v>0</v>
      </c>
      <c r="L19" s="20">
        <v>0</v>
      </c>
      <c r="N19" s="20">
        <v>0</v>
      </c>
      <c r="P19" s="20">
        <v>-5654</v>
      </c>
      <c r="R19" s="20">
        <v>1350</v>
      </c>
      <c r="T19" s="20">
        <v>0</v>
      </c>
      <c r="V19" s="20">
        <v>0</v>
      </c>
      <c r="X19" s="20">
        <v>0</v>
      </c>
      <c r="Z19" s="20">
        <v>0</v>
      </c>
      <c r="AA19" s="40"/>
      <c r="AB19" s="20">
        <v>0</v>
      </c>
      <c r="AD19" s="21">
        <v>0</v>
      </c>
      <c r="AF19" s="21">
        <v>0</v>
      </c>
      <c r="AH19" s="21">
        <v>0</v>
      </c>
      <c r="AI19" s="40"/>
      <c r="AJ19" s="20">
        <v>0</v>
      </c>
      <c r="AL19" s="21">
        <v>0</v>
      </c>
      <c r="AN19" s="21">
        <v>0</v>
      </c>
    </row>
    <row r="20" spans="2:42" ht="13.5" thickBot="1" x14ac:dyDescent="0.25">
      <c r="B20" s="33" t="s">
        <v>93</v>
      </c>
      <c r="D20" s="30">
        <f>SUM(D12:D19)</f>
        <v>8870</v>
      </c>
      <c r="F20" s="30">
        <f>SUM(F12:F19)</f>
        <v>8009</v>
      </c>
      <c r="H20" s="30">
        <f>SUM(H12:H19)</f>
        <v>5886</v>
      </c>
      <c r="J20" s="30">
        <f>SUM(J12:J19)</f>
        <v>1850</v>
      </c>
      <c r="L20" s="30">
        <f>SUM(L12:L19)</f>
        <v>3263</v>
      </c>
      <c r="N20" s="30">
        <f>SUM(N12:N19)</f>
        <v>1381</v>
      </c>
      <c r="P20" s="30">
        <f>SUM(P12:P19)</f>
        <v>2576</v>
      </c>
      <c r="R20" s="30">
        <f>SUM(R12:R19)</f>
        <v>-832</v>
      </c>
      <c r="T20" s="30">
        <f>SUM(T12:T19)</f>
        <v>7825</v>
      </c>
      <c r="V20" s="30">
        <f>SUM(V12:V19)</f>
        <v>674</v>
      </c>
      <c r="X20" s="30">
        <v>6129</v>
      </c>
      <c r="Z20" s="30">
        <f>SUM(Z12:Z19)</f>
        <v>13539</v>
      </c>
      <c r="AA20" s="40"/>
      <c r="AB20" s="30">
        <f>SUM(AB12:AB19)</f>
        <v>10401</v>
      </c>
      <c r="AD20" s="46">
        <v>14741</v>
      </c>
      <c r="AF20" s="46">
        <v>12733</v>
      </c>
      <c r="AH20" s="46">
        <v>10596</v>
      </c>
      <c r="AI20" s="40"/>
      <c r="AJ20" s="30">
        <f>SUM(AJ12:AJ19)</f>
        <v>38752</v>
      </c>
      <c r="AL20" s="46">
        <f>SUM(AL12:AL19)</f>
        <v>55972</v>
      </c>
      <c r="AN20" s="46">
        <f>SUM(AN12:AN19)</f>
        <v>58178</v>
      </c>
      <c r="AP20" s="51"/>
    </row>
    <row r="21" spans="2:42" ht="13.5" thickTop="1" x14ac:dyDescent="0.2"/>
    <row r="36" spans="22:22" x14ac:dyDescent="0.2">
      <c r="V36" s="55"/>
    </row>
  </sheetData>
  <mergeCells count="1">
    <mergeCell ref="D6:AN6"/>
  </mergeCells>
  <pageMargins left="0.7" right="0.7" top="0.75" bottom="0.75" header="0.3" footer="0.3"/>
  <pageSetup scale="35"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sheetPr>
    <pageSetUpPr fitToPage="1"/>
  </sheetPr>
  <dimension ref="B6:AO57"/>
  <sheetViews>
    <sheetView showGridLines="0" view="pageBreakPreview" zoomScale="60" zoomScaleNormal="85" workbookViewId="0">
      <pane xSplit="3" ySplit="7" topLeftCell="M8" activePane="bottomRight" state="frozen"/>
      <selection pane="topRight" activeCell="D1" sqref="D1"/>
      <selection pane="bottomLeft" activeCell="A8" sqref="A8"/>
      <selection pane="bottomRight" activeCell="AP8" sqref="AP8"/>
    </sheetView>
  </sheetViews>
  <sheetFormatPr defaultColWidth="8.7109375" defaultRowHeight="12.75" x14ac:dyDescent="0.2"/>
  <cols>
    <col min="1" max="1" width="3" style="1" customWidth="1"/>
    <col min="2" max="2" width="57.42578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 style="1" customWidth="1"/>
    <col min="26" max="26" width="13" style="1"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1" customWidth="1"/>
    <col min="39" max="39" width="3" style="1" customWidth="1"/>
    <col min="40" max="40" width="13" style="1" customWidth="1"/>
    <col min="41" max="16384" width="8.7109375" style="1"/>
  </cols>
  <sheetData>
    <row r="6" spans="2:41" x14ac:dyDescent="0.2">
      <c r="D6" s="56" t="s">
        <v>49</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row>
    <row r="7" spans="2:41" ht="25.5" x14ac:dyDescent="0.2">
      <c r="B7" s="2" t="s">
        <v>1</v>
      </c>
      <c r="C7" s="3"/>
      <c r="D7" s="23" t="s">
        <v>98</v>
      </c>
      <c r="E7" s="5"/>
      <c r="F7" s="23" t="s">
        <v>103</v>
      </c>
      <c r="G7" s="5"/>
      <c r="H7" s="23" t="s">
        <v>18</v>
      </c>
      <c r="I7" s="5"/>
      <c r="J7" s="6" t="s">
        <v>19</v>
      </c>
      <c r="L7" s="7" t="s">
        <v>99</v>
      </c>
      <c r="M7" s="5"/>
      <c r="N7" s="7" t="s">
        <v>100</v>
      </c>
      <c r="O7" s="5"/>
      <c r="P7" s="7" t="s">
        <v>2</v>
      </c>
      <c r="Q7" s="5"/>
      <c r="R7" s="7" t="s">
        <v>3</v>
      </c>
      <c r="S7" s="5"/>
      <c r="T7" s="7" t="s">
        <v>101</v>
      </c>
      <c r="U7" s="5"/>
      <c r="V7" s="7" t="s">
        <v>102</v>
      </c>
      <c r="W7" s="5"/>
      <c r="X7" s="7" t="s">
        <v>107</v>
      </c>
      <c r="Z7" s="7" t="s">
        <v>109</v>
      </c>
      <c r="AB7" s="7" t="s">
        <v>114</v>
      </c>
      <c r="AD7" s="7" t="s">
        <v>117</v>
      </c>
      <c r="AF7" s="7" t="s">
        <v>120</v>
      </c>
      <c r="AH7" s="7" t="s">
        <v>122</v>
      </c>
      <c r="AJ7" s="7" t="s">
        <v>128</v>
      </c>
      <c r="AL7" s="7" t="s">
        <v>135</v>
      </c>
      <c r="AN7" s="7" t="s">
        <v>138</v>
      </c>
    </row>
    <row r="8" spans="2:41" x14ac:dyDescent="0.2">
      <c r="B8" s="12" t="s">
        <v>20</v>
      </c>
    </row>
    <row r="9" spans="2:41" x14ac:dyDescent="0.2">
      <c r="B9" s="13" t="s">
        <v>21</v>
      </c>
    </row>
    <row r="10" spans="2:41" x14ac:dyDescent="0.2">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c r="AL10" s="41">
        <v>581053</v>
      </c>
      <c r="AN10" s="41">
        <v>590565</v>
      </c>
    </row>
    <row r="11" spans="2:41" x14ac:dyDescent="0.2">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c r="AL11" s="41">
        <v>9710</v>
      </c>
      <c r="AN11" s="41">
        <v>2872</v>
      </c>
    </row>
    <row r="12" spans="2:41" x14ac:dyDescent="0.2">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L12" s="41">
        <v>5528701</v>
      </c>
      <c r="AN12" s="41">
        <v>5370466</v>
      </c>
      <c r="AO12" s="54"/>
    </row>
    <row r="13" spans="2:41" x14ac:dyDescent="0.2">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c r="AL13" s="41">
        <v>11260</v>
      </c>
      <c r="AN13" s="41">
        <v>5970</v>
      </c>
    </row>
    <row r="14" spans="2:41" x14ac:dyDescent="0.2">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c r="AL14" s="41">
        <v>40220</v>
      </c>
      <c r="AN14" s="41">
        <v>49156</v>
      </c>
    </row>
    <row r="15" spans="2:41" x14ac:dyDescent="0.2">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c r="AL15" s="42">
        <v>37983</v>
      </c>
      <c r="AN15" s="42">
        <v>42253</v>
      </c>
    </row>
    <row r="16" spans="2:41" x14ac:dyDescent="0.2">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c r="AL16" s="41">
        <v>6208927</v>
      </c>
      <c r="AN16" s="41">
        <f>SUM(AN10:AN15)</f>
        <v>6061282</v>
      </c>
    </row>
    <row r="17" spans="2:40" x14ac:dyDescent="0.2">
      <c r="B17" s="12"/>
    </row>
    <row r="18" spans="2:40" x14ac:dyDescent="0.2">
      <c r="B18" s="13" t="s">
        <v>26</v>
      </c>
      <c r="AD18" s="41"/>
      <c r="AL18" s="41"/>
      <c r="AN18" s="41"/>
    </row>
    <row r="19" spans="2:40" x14ac:dyDescent="0.2">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c r="AL19" s="41">
        <v>13599</v>
      </c>
      <c r="AN19" s="41">
        <v>13733</v>
      </c>
    </row>
    <row r="20" spans="2:40" x14ac:dyDescent="0.2">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c r="AL20" s="41">
        <v>19889</v>
      </c>
      <c r="AN20" s="41">
        <v>19889</v>
      </c>
    </row>
    <row r="21" spans="2:40" x14ac:dyDescent="0.2">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c r="AL21" s="41">
        <v>57919</v>
      </c>
      <c r="AN21" s="41">
        <v>70872</v>
      </c>
    </row>
    <row r="22" spans="2:40" x14ac:dyDescent="0.2">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c r="AL22" s="41">
        <v>6092</v>
      </c>
      <c r="AN22" s="41">
        <v>6518</v>
      </c>
    </row>
    <row r="23" spans="2:40" x14ac:dyDescent="0.2">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c r="AL23" s="41">
        <v>14002</v>
      </c>
      <c r="AN23" s="41">
        <v>16193</v>
      </c>
    </row>
    <row r="24" spans="2:40" x14ac:dyDescent="0.2">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c r="AL24" s="41">
        <v>0</v>
      </c>
      <c r="AN24" s="41">
        <v>0</v>
      </c>
    </row>
    <row r="25" spans="2:40" x14ac:dyDescent="0.2">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c r="AL25" s="41">
        <v>970</v>
      </c>
      <c r="AN25" s="41">
        <v>944</v>
      </c>
    </row>
    <row r="26" spans="2:40" x14ac:dyDescent="0.2">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c r="AL26" s="41">
        <v>12681</v>
      </c>
      <c r="AN26" s="41">
        <v>12396</v>
      </c>
    </row>
    <row r="27" spans="2:40" x14ac:dyDescent="0.2">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c r="AL27" s="41">
        <v>9771</v>
      </c>
      <c r="AN27" s="41">
        <v>15931</v>
      </c>
    </row>
    <row r="28" spans="2:40" ht="13.5" thickBot="1" x14ac:dyDescent="0.2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c r="AJ28" s="30">
        <f>SUM(AJ19:AJ27)+AJ16</f>
        <v>6237718</v>
      </c>
      <c r="AL28" s="45">
        <f>SUM(AL16:AL27)</f>
        <v>6343850</v>
      </c>
      <c r="AN28" s="45">
        <f>SUM(AN16:AN27)</f>
        <v>6217758</v>
      </c>
    </row>
    <row r="29" spans="2:40" ht="13.5" thickTop="1" x14ac:dyDescent="0.2">
      <c r="B29" s="12"/>
    </row>
    <row r="30" spans="2:40" ht="38.25" x14ac:dyDescent="0.2">
      <c r="B30" s="16" t="s">
        <v>56</v>
      </c>
      <c r="AD30" s="41"/>
      <c r="AL30" s="41"/>
      <c r="AN30" s="41"/>
    </row>
    <row r="31" spans="2:40" x14ac:dyDescent="0.2">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c r="AL31" s="41">
        <v>29170</v>
      </c>
      <c r="AN31" s="41">
        <v>35587</v>
      </c>
    </row>
    <row r="32" spans="2:40" x14ac:dyDescent="0.2">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c r="AL32" s="41">
        <v>5528701</v>
      </c>
      <c r="AN32" s="41">
        <v>5370466</v>
      </c>
    </row>
    <row r="33" spans="2:40" x14ac:dyDescent="0.2">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c r="AJ33" s="20">
        <v>0</v>
      </c>
      <c r="AL33" s="20">
        <v>0</v>
      </c>
      <c r="AN33" s="20">
        <v>0</v>
      </c>
    </row>
    <row r="34" spans="2:40" x14ac:dyDescent="0.2">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c r="AJ34" s="20">
        <v>0</v>
      </c>
      <c r="AL34" s="20">
        <v>0</v>
      </c>
      <c r="AN34" s="20">
        <v>0</v>
      </c>
    </row>
    <row r="35" spans="2:40" x14ac:dyDescent="0.2">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c r="AJ35" s="42">
        <v>87051</v>
      </c>
      <c r="AL35" s="42">
        <v>100574</v>
      </c>
      <c r="AN35" s="42">
        <v>104759</v>
      </c>
    </row>
    <row r="36" spans="2:40" x14ac:dyDescent="0.2">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c r="AJ36" s="20">
        <f>SUM(AJ31:AJ35)</f>
        <v>5586092</v>
      </c>
      <c r="AL36" s="20">
        <v>5658445</v>
      </c>
      <c r="AN36" s="20">
        <f>SUM(AN31:AN35)</f>
        <v>5510812</v>
      </c>
    </row>
    <row r="37" spans="2:40" x14ac:dyDescent="0.2">
      <c r="B37" s="12"/>
      <c r="L37" s="20"/>
      <c r="N37" s="20"/>
    </row>
    <row r="38" spans="2:40" x14ac:dyDescent="0.2">
      <c r="B38" s="12" t="s">
        <v>38</v>
      </c>
      <c r="L38" s="20"/>
      <c r="N38" s="20"/>
      <c r="AD38" s="41"/>
      <c r="AL38" s="41"/>
      <c r="AN38" s="41"/>
    </row>
    <row r="39" spans="2:40" x14ac:dyDescent="0.2">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c r="AJ39" s="41">
        <v>17120</v>
      </c>
      <c r="AL39" s="41">
        <v>15639</v>
      </c>
      <c r="AN39" s="41">
        <v>15801</v>
      </c>
    </row>
    <row r="40" spans="2:40" x14ac:dyDescent="0.2">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c r="AJ40" s="41">
        <v>26166</v>
      </c>
      <c r="AL40" s="41">
        <v>12580</v>
      </c>
      <c r="AN40" s="41">
        <v>20379</v>
      </c>
    </row>
    <row r="41" spans="2:40" x14ac:dyDescent="0.2">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c r="AJ41" s="42">
        <v>31494</v>
      </c>
      <c r="AL41" s="42">
        <v>31239</v>
      </c>
      <c r="AN41" s="42">
        <v>32800</v>
      </c>
    </row>
    <row r="42" spans="2:40" x14ac:dyDescent="0.2">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c r="AJ42" s="20">
        <f>SUM(AJ39:AJ41)+AJ36</f>
        <v>5660872</v>
      </c>
      <c r="AL42" s="20">
        <v>5717903</v>
      </c>
      <c r="AN42" s="20">
        <f>SUM(AN36:AN41)</f>
        <v>5579792</v>
      </c>
    </row>
    <row r="43" spans="2:40" x14ac:dyDescent="0.2">
      <c r="B43" s="13"/>
      <c r="AD43" s="41"/>
      <c r="AL43" s="41"/>
      <c r="AN43" s="41"/>
    </row>
    <row r="44" spans="2:40" x14ac:dyDescent="0.2">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c r="AJ44" s="20">
        <v>0</v>
      </c>
      <c r="AL44" s="20">
        <v>0</v>
      </c>
      <c r="AN44" s="20">
        <v>0</v>
      </c>
    </row>
    <row r="45" spans="2:40" x14ac:dyDescent="0.2">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c r="AJ45" s="20">
        <v>0</v>
      </c>
      <c r="AL45" s="20">
        <v>0</v>
      </c>
      <c r="AN45" s="20">
        <v>0</v>
      </c>
    </row>
    <row r="46" spans="2:40" x14ac:dyDescent="0.2">
      <c r="B46" s="17"/>
      <c r="J46" s="20"/>
      <c r="AD46" s="41"/>
      <c r="AL46" s="41"/>
      <c r="AN46" s="41"/>
    </row>
    <row r="47" spans="2:40" x14ac:dyDescent="0.2">
      <c r="B47" s="13" t="s">
        <v>43</v>
      </c>
      <c r="J47" s="20"/>
      <c r="AD47" s="41"/>
      <c r="AL47" s="41"/>
      <c r="AN47" s="41"/>
    </row>
    <row r="48" spans="2:40" x14ac:dyDescent="0.2">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c r="AJ48" s="41">
        <v>3592</v>
      </c>
      <c r="AL48" s="41">
        <v>3632</v>
      </c>
      <c r="AN48" s="41">
        <v>3659</v>
      </c>
    </row>
    <row r="49" spans="2:40" x14ac:dyDescent="0.2">
      <c r="B49" s="17" t="s">
        <v>136</v>
      </c>
      <c r="D49" s="20">
        <v>0</v>
      </c>
      <c r="F49" s="20">
        <v>0</v>
      </c>
      <c r="H49" s="20">
        <v>0</v>
      </c>
      <c r="J49" s="20">
        <v>0</v>
      </c>
      <c r="L49" s="20">
        <v>0</v>
      </c>
      <c r="N49" s="20">
        <v>0</v>
      </c>
      <c r="P49" s="20">
        <v>0</v>
      </c>
      <c r="R49" s="20">
        <v>0</v>
      </c>
      <c r="S49" s="20"/>
      <c r="T49" s="20">
        <v>0</v>
      </c>
      <c r="U49" s="20"/>
      <c r="V49" s="20">
        <v>0</v>
      </c>
      <c r="W49" s="20"/>
      <c r="X49" s="20">
        <v>0</v>
      </c>
      <c r="Z49" s="20">
        <v>0</v>
      </c>
      <c r="AB49" s="20">
        <v>0</v>
      </c>
      <c r="AD49" s="20">
        <v>0</v>
      </c>
      <c r="AF49" s="20">
        <v>0</v>
      </c>
      <c r="AH49" s="20">
        <v>0</v>
      </c>
      <c r="AJ49" s="20">
        <v>0</v>
      </c>
      <c r="AL49" s="41">
        <v>-19725</v>
      </c>
      <c r="AN49" s="41">
        <v>-34759</v>
      </c>
    </row>
    <row r="50" spans="2:40" x14ac:dyDescent="0.2">
      <c r="B50" s="14" t="s">
        <v>44</v>
      </c>
      <c r="D50" s="20">
        <v>22227</v>
      </c>
      <c r="F50" s="20">
        <v>25229</v>
      </c>
      <c r="H50" s="20">
        <v>27972</v>
      </c>
      <c r="J50" s="20">
        <v>30439</v>
      </c>
      <c r="L50" s="20">
        <v>48769</v>
      </c>
      <c r="N50" s="20">
        <v>51890</v>
      </c>
      <c r="P50" s="20">
        <v>76718</v>
      </c>
      <c r="R50" s="20">
        <v>79706</v>
      </c>
      <c r="S50" s="20"/>
      <c r="T50" s="20">
        <v>84532</v>
      </c>
      <c r="U50" s="20"/>
      <c r="V50" s="20">
        <v>550952</v>
      </c>
      <c r="W50" s="20"/>
      <c r="X50" s="20">
        <v>560905</v>
      </c>
      <c r="Z50" s="41">
        <v>575470</v>
      </c>
      <c r="AB50" s="41">
        <v>592243</v>
      </c>
      <c r="AD50" s="41">
        <v>611997</v>
      </c>
      <c r="AF50" s="41">
        <v>629787</v>
      </c>
      <c r="AH50" s="41">
        <v>650433</v>
      </c>
      <c r="AJ50" s="41">
        <v>674021</v>
      </c>
      <c r="AL50" s="41">
        <v>697258</v>
      </c>
      <c r="AN50" s="41">
        <v>711459</v>
      </c>
    </row>
    <row r="51" spans="2:40" x14ac:dyDescent="0.2">
      <c r="B51" s="14" t="s">
        <v>45</v>
      </c>
      <c r="D51" s="20">
        <v>27</v>
      </c>
      <c r="F51" s="20">
        <v>259</v>
      </c>
      <c r="H51" s="20">
        <v>427</v>
      </c>
      <c r="J51" s="20">
        <v>143</v>
      </c>
      <c r="L51" s="20">
        <v>85</v>
      </c>
      <c r="N51" s="20">
        <v>692</v>
      </c>
      <c r="P51" s="20">
        <v>2496</v>
      </c>
      <c r="R51" s="20">
        <v>4174</v>
      </c>
      <c r="S51" s="20"/>
      <c r="T51" s="20">
        <v>2985</v>
      </c>
      <c r="U51" s="20"/>
      <c r="V51" s="20">
        <v>3436</v>
      </c>
      <c r="W51" s="20"/>
      <c r="X51" s="20">
        <v>2781</v>
      </c>
      <c r="Z51" s="41">
        <v>2253</v>
      </c>
      <c r="AB51" s="41">
        <v>2643</v>
      </c>
      <c r="AD51" s="41">
        <v>-605</v>
      </c>
      <c r="AF51" s="41">
        <v>-2263</v>
      </c>
      <c r="AH51" s="41">
        <v>-176</v>
      </c>
      <c r="AJ51" s="41">
        <v>-176</v>
      </c>
      <c r="AL51" s="41">
        <v>-176</v>
      </c>
      <c r="AN51" s="41">
        <v>-176</v>
      </c>
    </row>
    <row r="52" spans="2:40" x14ac:dyDescent="0.2">
      <c r="B52" s="14" t="s">
        <v>46</v>
      </c>
      <c r="D52" s="21">
        <v>-31776</v>
      </c>
      <c r="F52" s="21">
        <v>-29642</v>
      </c>
      <c r="H52" s="21">
        <v>-33632</v>
      </c>
      <c r="J52" s="21">
        <v>-36321</v>
      </c>
      <c r="L52" s="21">
        <v>-43800</v>
      </c>
      <c r="N52" s="21">
        <v>-50460</v>
      </c>
      <c r="P52" s="21">
        <v>-48852</v>
      </c>
      <c r="R52" s="21">
        <v>-60067</v>
      </c>
      <c r="S52" s="20"/>
      <c r="T52" s="21">
        <v>-63575</v>
      </c>
      <c r="U52" s="20"/>
      <c r="V52" s="21">
        <v>-75989</v>
      </c>
      <c r="W52" s="20"/>
      <c r="X52" s="21">
        <v>-75152</v>
      </c>
      <c r="Z52" s="42">
        <v>-94054</v>
      </c>
      <c r="AB52" s="42">
        <v>-76348</v>
      </c>
      <c r="AD52" s="42">
        <v>-71926</v>
      </c>
      <c r="AF52" s="42">
        <v>-98378</v>
      </c>
      <c r="AH52" s="42">
        <v>-108529</v>
      </c>
      <c r="AJ52" s="42">
        <v>-100591</v>
      </c>
      <c r="AL52" s="42">
        <v>-55042</v>
      </c>
      <c r="AN52" s="42">
        <v>-42217</v>
      </c>
    </row>
    <row r="53" spans="2:40" x14ac:dyDescent="0.2">
      <c r="B53" s="15" t="s">
        <v>47</v>
      </c>
      <c r="D53" s="20">
        <f>SUM(D48:D52)</f>
        <v>-9176</v>
      </c>
      <c r="F53" s="20">
        <f>SUM(F48:F52)</f>
        <v>-3789</v>
      </c>
      <c r="H53" s="20">
        <f>SUM(H48:H52)</f>
        <v>-4865</v>
      </c>
      <c r="J53" s="20">
        <f>SUM(J48:J52)</f>
        <v>-5363</v>
      </c>
      <c r="L53" s="20">
        <f>SUM(L48:L52)</f>
        <v>5490</v>
      </c>
      <c r="N53" s="20">
        <f>SUM(N48:N52)</f>
        <v>2571</v>
      </c>
      <c r="P53" s="20">
        <f>SUM(P48:P52)</f>
        <v>30817</v>
      </c>
      <c r="R53" s="22">
        <f>SUM(R48:R52)</f>
        <v>24299</v>
      </c>
      <c r="T53" s="22">
        <f>SUM(T48:T52)</f>
        <v>24439</v>
      </c>
      <c r="V53" s="22">
        <f>SUM(V48:V52)</f>
        <v>481783</v>
      </c>
      <c r="X53" s="22">
        <f>SUM(X48:X52)</f>
        <v>491924</v>
      </c>
      <c r="Z53" s="22">
        <f>SUM(Z48:Z52)</f>
        <v>487073</v>
      </c>
      <c r="AB53" s="22">
        <f>SUM(AB48:AB52)</f>
        <v>521964</v>
      </c>
      <c r="AD53" s="22">
        <v>542930</v>
      </c>
      <c r="AF53" s="41">
        <v>532648</v>
      </c>
      <c r="AH53" s="41">
        <v>545256</v>
      </c>
      <c r="AJ53" s="22">
        <f>SUM(AJ48:AJ52)</f>
        <v>576846</v>
      </c>
      <c r="AL53" s="22">
        <f>SUM(AL48:AL52)</f>
        <v>625947</v>
      </c>
      <c r="AN53" s="22">
        <f>SUM(AN48:AN52)</f>
        <v>637966</v>
      </c>
    </row>
    <row r="54" spans="2:40" x14ac:dyDescent="0.2">
      <c r="B54" s="12"/>
      <c r="J54" s="20"/>
    </row>
    <row r="55" spans="2:40" ht="13.5" thickBot="1" x14ac:dyDescent="0.25">
      <c r="B55" s="18" t="s">
        <v>48</v>
      </c>
      <c r="D55" s="30">
        <f>D42+D44+D45+D53</f>
        <v>1643931</v>
      </c>
      <c r="F55" s="30">
        <f>F42+F44+F45+F53</f>
        <v>1697123</v>
      </c>
      <c r="H55" s="30">
        <f>H42+H44+H45+H53</f>
        <v>1683498</v>
      </c>
      <c r="J55" s="30">
        <f>J42+J44+J45+J53</f>
        <v>1960710</v>
      </c>
      <c r="L55" s="31">
        <f>L42+L44+L45+L53</f>
        <v>1991364</v>
      </c>
      <c r="N55" s="31">
        <f>N42+N44+N45+N53</f>
        <v>2196684</v>
      </c>
      <c r="P55" s="31">
        <f>P42+P44+P45+P53</f>
        <v>2943862</v>
      </c>
      <c r="R55" s="31">
        <f>R42+R44+R45+R53</f>
        <v>3669684</v>
      </c>
      <c r="T55" s="31">
        <f>T42+T44+T45+T53</f>
        <v>3671932</v>
      </c>
      <c r="V55" s="31">
        <f>V42+V44+V45+V53</f>
        <v>4333494</v>
      </c>
      <c r="X55" s="31">
        <f>X42+X44+X45+X53</f>
        <v>4360204</v>
      </c>
      <c r="Z55" s="31">
        <f>Z42+Z44+Z45+Z53</f>
        <v>5078752</v>
      </c>
      <c r="AB55" s="31">
        <f>AB42+AB44+AB45+AB53</f>
        <v>5307852</v>
      </c>
      <c r="AD55" s="45">
        <v>5842287</v>
      </c>
      <c r="AF55" s="45">
        <v>5759471</v>
      </c>
      <c r="AH55" s="45">
        <v>6594651</v>
      </c>
      <c r="AJ55" s="31">
        <f>AJ42+AJ44+AJ45+AJ53</f>
        <v>6237718</v>
      </c>
      <c r="AL55" s="45">
        <f>AL42+AL53</f>
        <v>6343850</v>
      </c>
      <c r="AN55" s="45">
        <f>AN42+AN53</f>
        <v>6217758</v>
      </c>
    </row>
    <row r="56" spans="2:40" ht="13.5" thickTop="1" x14ac:dyDescent="0.2"/>
    <row r="57" spans="2:40" x14ac:dyDescent="0.2">
      <c r="D57" s="20">
        <f>D28-D55</f>
        <v>0</v>
      </c>
      <c r="F57" s="20">
        <f>F28-F55</f>
        <v>0</v>
      </c>
      <c r="H57" s="20">
        <f>H28-H55</f>
        <v>0</v>
      </c>
      <c r="J57" s="20">
        <f>J28-J55</f>
        <v>0</v>
      </c>
      <c r="L57" s="20">
        <f>L28-L55</f>
        <v>0</v>
      </c>
      <c r="N57" s="20">
        <f>N28-N55</f>
        <v>0</v>
      </c>
      <c r="P57" s="20">
        <f>P28-P55</f>
        <v>0</v>
      </c>
      <c r="R57" s="20">
        <f>R28-R55</f>
        <v>0</v>
      </c>
      <c r="T57" s="20">
        <f>T28-T55</f>
        <v>0</v>
      </c>
      <c r="V57" s="20">
        <f>V28-V55</f>
        <v>0</v>
      </c>
      <c r="X57" s="20">
        <f>X28-X55</f>
        <v>0</v>
      </c>
      <c r="Z57" s="20">
        <f>Z28-Z55</f>
        <v>0</v>
      </c>
      <c r="AB57" s="20">
        <f>AB28-AB55</f>
        <v>0</v>
      </c>
      <c r="AD57" s="20">
        <f>AD28-AD55</f>
        <v>0</v>
      </c>
      <c r="AJ57" s="20">
        <f>AJ28-AJ55</f>
        <v>0</v>
      </c>
      <c r="AL57" s="20">
        <f>AL28-AL55</f>
        <v>0</v>
      </c>
      <c r="AN57" s="20">
        <f>AN28-AN55</f>
        <v>0</v>
      </c>
    </row>
  </sheetData>
  <mergeCells count="1">
    <mergeCell ref="D6:AH6"/>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sheetPr>
    <pageSetUpPr fitToPage="1"/>
  </sheetPr>
  <dimension ref="A5:AN60"/>
  <sheetViews>
    <sheetView showGridLines="0" view="pageBreakPreview" zoomScale="60" zoomScaleNormal="85" workbookViewId="0">
      <pane xSplit="3" ySplit="6" topLeftCell="M7" activePane="bottomRight" state="frozen"/>
      <selection pane="topRight" activeCell="D1" sqref="D1"/>
      <selection pane="bottomLeft" activeCell="A7" sqref="A7"/>
      <selection pane="bottomRight" activeCell="AO7" sqref="AO7"/>
    </sheetView>
  </sheetViews>
  <sheetFormatPr defaultColWidth="8.7109375" defaultRowHeight="12.75" x14ac:dyDescent="0.2"/>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3" style="20" customWidth="1"/>
    <col min="25" max="25" width="3" style="1" customWidth="1"/>
    <col min="26" max="26" width="13" style="20" customWidth="1"/>
    <col min="27" max="27" width="3" style="1" customWidth="1"/>
    <col min="28" max="28" width="13" style="1" customWidth="1"/>
    <col min="29" max="29" width="3" style="1" customWidth="1"/>
    <col min="30" max="30" width="13" style="1" customWidth="1"/>
    <col min="31" max="31" width="3" style="1" customWidth="1"/>
    <col min="32" max="32" width="13" style="1" customWidth="1"/>
    <col min="33" max="33" width="3" style="1" customWidth="1"/>
    <col min="34" max="34" width="13" style="1" customWidth="1"/>
    <col min="35" max="35" width="3" style="1" customWidth="1"/>
    <col min="36" max="36" width="13" style="1" customWidth="1"/>
    <col min="37" max="37" width="3" style="1" customWidth="1"/>
    <col min="38" max="38" width="13" style="20" customWidth="1"/>
    <col min="39" max="39" width="3" style="1" customWidth="1"/>
    <col min="40" max="40" width="13" style="1" customWidth="1"/>
    <col min="41" max="16384" width="8.7109375" style="1"/>
  </cols>
  <sheetData>
    <row r="5" spans="1:40" ht="43.5" customHeight="1" x14ac:dyDescent="0.2">
      <c r="D5" s="26" t="s">
        <v>74</v>
      </c>
      <c r="F5" s="26" t="s">
        <v>75</v>
      </c>
      <c r="H5" s="26" t="s">
        <v>76</v>
      </c>
      <c r="J5" s="26" t="s">
        <v>105</v>
      </c>
      <c r="L5" s="26" t="s">
        <v>74</v>
      </c>
      <c r="N5" s="26" t="s">
        <v>75</v>
      </c>
      <c r="P5" s="26" t="s">
        <v>76</v>
      </c>
      <c r="R5" s="26" t="s">
        <v>105</v>
      </c>
      <c r="T5" s="26" t="s">
        <v>74</v>
      </c>
      <c r="V5" s="26" t="s">
        <v>75</v>
      </c>
      <c r="X5" s="26" t="s">
        <v>76</v>
      </c>
      <c r="Z5" s="26" t="s">
        <v>105</v>
      </c>
      <c r="AB5" s="26" t="s">
        <v>74</v>
      </c>
      <c r="AD5" s="26" t="s">
        <v>75</v>
      </c>
      <c r="AF5" s="26" t="s">
        <v>76</v>
      </c>
      <c r="AH5" s="26" t="s">
        <v>123</v>
      </c>
      <c r="AJ5" s="26" t="s">
        <v>74</v>
      </c>
      <c r="AL5" s="26" t="s">
        <v>75</v>
      </c>
      <c r="AN5" s="26" t="s">
        <v>76</v>
      </c>
    </row>
    <row r="6" spans="1:40" ht="25.5" customHeight="1" x14ac:dyDescent="0.2">
      <c r="B6" s="2" t="s">
        <v>1</v>
      </c>
      <c r="C6" s="3"/>
      <c r="D6" s="23" t="s">
        <v>98</v>
      </c>
      <c r="E6" s="5"/>
      <c r="F6" s="23" t="s">
        <v>103</v>
      </c>
      <c r="G6" s="5"/>
      <c r="H6" s="23" t="s">
        <v>18</v>
      </c>
      <c r="I6" s="5"/>
      <c r="J6" s="23" t="s">
        <v>19</v>
      </c>
      <c r="L6" s="27" t="s">
        <v>99</v>
      </c>
      <c r="M6" s="5"/>
      <c r="N6" s="27" t="s">
        <v>100</v>
      </c>
      <c r="O6" s="5"/>
      <c r="P6" s="27" t="s">
        <v>104</v>
      </c>
      <c r="Q6" s="5"/>
      <c r="R6" s="27" t="s">
        <v>3</v>
      </c>
      <c r="S6" s="5"/>
      <c r="T6" s="27" t="s">
        <v>101</v>
      </c>
      <c r="U6" s="5"/>
      <c r="V6" s="27" t="s">
        <v>102</v>
      </c>
      <c r="W6" s="5"/>
      <c r="X6" s="27" t="s">
        <v>107</v>
      </c>
      <c r="Z6" s="43" t="s">
        <v>113</v>
      </c>
      <c r="AB6" s="27" t="s">
        <v>114</v>
      </c>
      <c r="AD6" s="27" t="s">
        <v>117</v>
      </c>
      <c r="AF6" s="27" t="s">
        <v>120</v>
      </c>
      <c r="AH6" s="27" t="s">
        <v>122</v>
      </c>
      <c r="AJ6" s="27" t="s">
        <v>128</v>
      </c>
      <c r="AK6" s="5"/>
      <c r="AL6" s="27" t="s">
        <v>135</v>
      </c>
      <c r="AN6" s="27" t="s">
        <v>138</v>
      </c>
    </row>
    <row r="7" spans="1:40" s="20" customFormat="1" x14ac:dyDescent="0.2">
      <c r="A7" s="1"/>
      <c r="B7" s="24" t="s">
        <v>61</v>
      </c>
      <c r="C7" s="1"/>
    </row>
    <row r="8" spans="1:40" s="20" customFormat="1" x14ac:dyDescent="0.2">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c r="AJ8" s="47">
        <v>7938</v>
      </c>
      <c r="AL8" s="20">
        <v>53487</v>
      </c>
      <c r="AN8" s="20">
        <v>66312</v>
      </c>
    </row>
    <row r="9" spans="1:40" s="20" customFormat="1" x14ac:dyDescent="0.2">
      <c r="A9" s="1"/>
      <c r="B9" s="25" t="s">
        <v>119</v>
      </c>
      <c r="C9" s="1"/>
      <c r="AD9" s="47"/>
      <c r="AF9" s="47"/>
      <c r="AH9" s="47" t="s">
        <v>118</v>
      </c>
    </row>
    <row r="10" spans="1:40" s="20" customFormat="1" x14ac:dyDescent="0.2">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c r="AJ10" s="47">
        <v>6039</v>
      </c>
      <c r="AL10" s="20">
        <v>11948</v>
      </c>
      <c r="AN10" s="20">
        <v>19064</v>
      </c>
    </row>
    <row r="11" spans="1:40" s="20" customFormat="1" x14ac:dyDescent="0.2">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c r="AJ11" s="47">
        <v>1806</v>
      </c>
      <c r="AL11" s="20">
        <v>-9833</v>
      </c>
      <c r="AN11" s="20">
        <v>-12024</v>
      </c>
    </row>
    <row r="12" spans="1:40" s="20" customFormat="1" x14ac:dyDescent="0.2">
      <c r="A12" s="1"/>
      <c r="B12" s="1" t="s">
        <v>77</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c r="AJ12" s="47">
        <v>16927</v>
      </c>
      <c r="AL12" s="20">
        <v>33100</v>
      </c>
      <c r="AN12" s="20">
        <v>48429</v>
      </c>
    </row>
    <row r="13" spans="1:40" s="20" customFormat="1" x14ac:dyDescent="0.2">
      <c r="A13" s="1"/>
      <c r="B13" s="1" t="s">
        <v>64</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c r="AJ13" s="47">
        <v>0</v>
      </c>
      <c r="AL13" s="20">
        <v>0</v>
      </c>
      <c r="AN13" s="20">
        <v>0</v>
      </c>
    </row>
    <row r="14" spans="1:40" s="20" customFormat="1" x14ac:dyDescent="0.2">
      <c r="A14" s="1"/>
      <c r="B14" s="1" t="s">
        <v>78</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c r="AJ14" s="47">
        <v>252</v>
      </c>
      <c r="AL14" s="20">
        <v>-13334</v>
      </c>
      <c r="AN14" s="20">
        <v>-5535</v>
      </c>
    </row>
    <row r="15" spans="1:40" s="20" customFormat="1" x14ac:dyDescent="0.2">
      <c r="A15" s="1"/>
      <c r="B15" s="1" t="s">
        <v>79</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c r="AJ15" s="47">
        <v>0</v>
      </c>
      <c r="AL15" s="20">
        <v>0</v>
      </c>
      <c r="AN15" s="20">
        <v>0</v>
      </c>
    </row>
    <row r="16" spans="1:40" s="20" customFormat="1" x14ac:dyDescent="0.2">
      <c r="A16" s="1"/>
      <c r="B16" s="1" t="s">
        <v>88</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c r="AJ16" s="47">
        <v>-416</v>
      </c>
      <c r="AL16" s="20">
        <v>-606</v>
      </c>
      <c r="AN16" s="20">
        <v>761</v>
      </c>
    </row>
    <row r="17" spans="1:40" s="20" customFormat="1" x14ac:dyDescent="0.2">
      <c r="A17" s="1"/>
      <c r="B17" s="25" t="s">
        <v>86</v>
      </c>
      <c r="C17" s="1"/>
      <c r="AD17" s="47"/>
      <c r="AF17" s="47"/>
      <c r="AH17" s="47"/>
    </row>
    <row r="18" spans="1:40" s="20" customFormat="1" x14ac:dyDescent="0.2">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c r="AJ18" s="47">
        <v>-8159</v>
      </c>
      <c r="AL18" s="20">
        <v>-1621</v>
      </c>
      <c r="AN18" s="20">
        <v>-5891</v>
      </c>
    </row>
    <row r="19" spans="1:40" s="20" customFormat="1" x14ac:dyDescent="0.2">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c r="AJ19" s="47">
        <v>-10090</v>
      </c>
      <c r="AL19" s="20">
        <v>-13157</v>
      </c>
      <c r="AN19" s="20">
        <v>-6948</v>
      </c>
    </row>
    <row r="20" spans="1:40" s="20" customFormat="1" x14ac:dyDescent="0.2">
      <c r="A20" s="1"/>
      <c r="B20" s="1" t="s">
        <v>62</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c r="AJ20" s="47">
        <v>323</v>
      </c>
      <c r="AL20" s="20">
        <v>407</v>
      </c>
      <c r="AN20" s="20">
        <v>1206</v>
      </c>
    </row>
    <row r="21" spans="1:40" s="20" customFormat="1" x14ac:dyDescent="0.2">
      <c r="A21" s="1"/>
      <c r="B21" s="1" t="s">
        <v>63</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c r="AJ21" s="47">
        <v>2047</v>
      </c>
      <c r="AL21" s="20">
        <v>1618</v>
      </c>
      <c r="AN21" s="20">
        <v>6908</v>
      </c>
    </row>
    <row r="22" spans="1:40" s="20" customFormat="1" x14ac:dyDescent="0.2">
      <c r="A22" s="1"/>
      <c r="B22" s="1" t="s">
        <v>131</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c r="AJ22" s="47">
        <v>-71184</v>
      </c>
      <c r="AL22" s="20">
        <v>-138900</v>
      </c>
      <c r="AN22" s="20">
        <v>-207075</v>
      </c>
    </row>
    <row r="23" spans="1:40" s="20" customFormat="1" x14ac:dyDescent="0.2">
      <c r="A23" s="1"/>
      <c r="B23" s="1" t="s">
        <v>132</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c r="AJ23" s="47">
        <v>66266</v>
      </c>
      <c r="AL23" s="20">
        <v>135835</v>
      </c>
      <c r="AN23" s="20">
        <v>195074</v>
      </c>
    </row>
    <row r="24" spans="1:40" s="20" customFormat="1" x14ac:dyDescent="0.2">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c r="AJ24" s="47">
        <v>-10414</v>
      </c>
      <c r="AL24" s="20">
        <v>-5259</v>
      </c>
      <c r="AN24" s="20">
        <v>-880</v>
      </c>
    </row>
    <row r="25" spans="1:40" s="20" customFormat="1" x14ac:dyDescent="0.2">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c r="AJ25" s="47">
        <v>-635</v>
      </c>
      <c r="AL25" s="20">
        <v>-1066</v>
      </c>
      <c r="AN25" s="20">
        <v>-1429</v>
      </c>
    </row>
    <row r="26" spans="1:40" s="20" customFormat="1" x14ac:dyDescent="0.2">
      <c r="A26" s="1"/>
      <c r="B26" s="1" t="s">
        <v>80</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c r="AJ26" s="47">
        <v>2335</v>
      </c>
      <c r="AL26" s="20">
        <v>5053</v>
      </c>
      <c r="AN26" s="20">
        <v>7262</v>
      </c>
    </row>
    <row r="27" spans="1:40" s="20" customFormat="1" x14ac:dyDescent="0.2">
      <c r="A27" s="1"/>
      <c r="B27" s="1" t="s">
        <v>31</v>
      </c>
      <c r="C27" s="1"/>
      <c r="D27" s="20">
        <v>-2</v>
      </c>
      <c r="F27" s="20">
        <v>-5</v>
      </c>
      <c r="H27" s="20">
        <v>-7</v>
      </c>
      <c r="J27" s="20">
        <v>-8092</v>
      </c>
      <c r="L27" s="20">
        <v>-654</v>
      </c>
      <c r="N27" s="21">
        <v>-2193</v>
      </c>
      <c r="P27" s="20">
        <v>-1847</v>
      </c>
      <c r="R27" s="20">
        <v>-3268</v>
      </c>
      <c r="T27" s="21">
        <v>-6140</v>
      </c>
      <c r="V27" s="21">
        <v>-3768</v>
      </c>
      <c r="X27" s="21">
        <v>-567</v>
      </c>
      <c r="Z27" s="20">
        <v>-1331</v>
      </c>
      <c r="AB27" s="47">
        <v>108</v>
      </c>
      <c r="AD27" s="47">
        <v>-288</v>
      </c>
      <c r="AF27" s="47">
        <v>221</v>
      </c>
      <c r="AH27" s="47">
        <v>1521</v>
      </c>
      <c r="AJ27" s="47">
        <v>867</v>
      </c>
      <c r="AL27" s="21">
        <v>2247</v>
      </c>
      <c r="AN27" s="21">
        <v>-3906</v>
      </c>
    </row>
    <row r="28" spans="1:40" s="20" customFormat="1" x14ac:dyDescent="0.2">
      <c r="A28" s="1"/>
      <c r="B28" s="1" t="s">
        <v>81</v>
      </c>
      <c r="C28" s="1"/>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20015</v>
      </c>
      <c r="AB28" s="28">
        <f>SUM(AB8:AB27)</f>
        <v>2372.2498986115606</v>
      </c>
      <c r="AD28" s="48">
        <v>28874</v>
      </c>
      <c r="AF28" s="48">
        <v>44326</v>
      </c>
      <c r="AH28" s="48">
        <f>SUM(AH8:AH27)</f>
        <v>83960</v>
      </c>
      <c r="AJ28" s="28">
        <f>SUM(AJ8:AJ27)</f>
        <v>3902</v>
      </c>
      <c r="AL28" s="28">
        <f>SUM(AL8:AL27)</f>
        <v>59919</v>
      </c>
      <c r="AN28" s="28">
        <f>SUM(AN8:AN27)</f>
        <v>101328</v>
      </c>
    </row>
    <row r="29" spans="1:40" s="20" customFormat="1" x14ac:dyDescent="0.2">
      <c r="A29" s="1"/>
      <c r="B29" s="1"/>
      <c r="C29" s="1"/>
    </row>
    <row r="30" spans="1:40" s="20" customFormat="1" x14ac:dyDescent="0.2">
      <c r="A30" s="1"/>
      <c r="B30" s="24" t="s">
        <v>65</v>
      </c>
      <c r="C30" s="1"/>
      <c r="AD30" s="47" t="s">
        <v>118</v>
      </c>
    </row>
    <row r="31" spans="1:40" s="20" customFormat="1" x14ac:dyDescent="0.2">
      <c r="A31" s="1"/>
      <c r="B31" s="1" t="s">
        <v>66</v>
      </c>
      <c r="C31" s="1"/>
      <c r="D31" s="20">
        <v>-2092</v>
      </c>
      <c r="F31" s="20">
        <v>-4616</v>
      </c>
      <c r="H31" s="20">
        <v>-7074</v>
      </c>
      <c r="J31" s="20">
        <v>-9149</v>
      </c>
      <c r="L31" s="20">
        <v>-1574</v>
      </c>
      <c r="N31" s="20">
        <v>-3240</v>
      </c>
      <c r="P31" s="20">
        <v>-3937</v>
      </c>
      <c r="R31" s="20">
        <v>-4992</v>
      </c>
      <c r="T31" s="20">
        <v>-797</v>
      </c>
      <c r="V31" s="20">
        <v>-2044</v>
      </c>
      <c r="X31" s="20">
        <v>-3820</v>
      </c>
      <c r="Z31" s="20">
        <v>-6891</v>
      </c>
      <c r="AB31" s="47">
        <v>-2690</v>
      </c>
      <c r="AD31" s="47">
        <v>-5093</v>
      </c>
      <c r="AF31" s="47">
        <v>-7132</v>
      </c>
      <c r="AH31" s="47">
        <v>-10504</v>
      </c>
      <c r="AJ31" s="47">
        <v>-1764</v>
      </c>
      <c r="AL31" s="20">
        <v>-2422</v>
      </c>
      <c r="AN31" s="20">
        <v>-4336</v>
      </c>
    </row>
    <row r="32" spans="1:40" s="20" customFormat="1" x14ac:dyDescent="0.2">
      <c r="A32" s="1"/>
      <c r="B32" s="1" t="s">
        <v>67</v>
      </c>
      <c r="C32" s="1"/>
      <c r="D32" s="20">
        <v>-2209</v>
      </c>
      <c r="F32" s="20">
        <v>-4387</v>
      </c>
      <c r="H32" s="20">
        <v>-6879</v>
      </c>
      <c r="J32" s="20">
        <v>-8140</v>
      </c>
      <c r="L32" s="20">
        <v>-2014</v>
      </c>
      <c r="N32" s="20">
        <v>-4666</v>
      </c>
      <c r="P32" s="20">
        <v>-6592</v>
      </c>
      <c r="R32" s="20">
        <v>-9045</v>
      </c>
      <c r="T32" s="20">
        <v>-3351</v>
      </c>
      <c r="V32" s="20">
        <v>-6646</v>
      </c>
      <c r="X32" s="20">
        <v>-9670</v>
      </c>
      <c r="Z32" s="20">
        <v>-14008</v>
      </c>
      <c r="AB32" s="47">
        <v>-3812</v>
      </c>
      <c r="AD32" s="47">
        <v>-7772</v>
      </c>
      <c r="AF32" s="47">
        <v>-10209</v>
      </c>
      <c r="AH32" s="47">
        <v>-18329</v>
      </c>
      <c r="AJ32" s="47">
        <v>-7588</v>
      </c>
      <c r="AL32" s="20">
        <v>-12921</v>
      </c>
      <c r="AN32" s="20">
        <v>-25322</v>
      </c>
    </row>
    <row r="33" spans="1:40" s="20" customFormat="1" x14ac:dyDescent="0.2">
      <c r="A33" s="1"/>
      <c r="B33" s="1" t="s">
        <v>140</v>
      </c>
      <c r="C33" s="1"/>
      <c r="D33" s="20">
        <v>0</v>
      </c>
      <c r="F33" s="20">
        <v>0</v>
      </c>
      <c r="H33" s="20">
        <v>0</v>
      </c>
      <c r="J33" s="20">
        <v>0</v>
      </c>
      <c r="L33" s="20">
        <v>0</v>
      </c>
      <c r="N33" s="20">
        <v>0</v>
      </c>
      <c r="P33" s="20">
        <v>0</v>
      </c>
      <c r="R33" s="20">
        <v>0</v>
      </c>
      <c r="T33" s="20">
        <v>0</v>
      </c>
      <c r="V33" s="20">
        <v>0</v>
      </c>
      <c r="X33" s="20">
        <v>0</v>
      </c>
      <c r="Z33" s="20">
        <v>0</v>
      </c>
      <c r="AB33" s="20">
        <v>0</v>
      </c>
      <c r="AD33" s="20">
        <v>0</v>
      </c>
      <c r="AF33" s="20">
        <v>0</v>
      </c>
      <c r="AH33" s="20">
        <v>0</v>
      </c>
      <c r="AJ33" s="20">
        <v>0</v>
      </c>
      <c r="AL33" s="20">
        <v>0</v>
      </c>
      <c r="AN33" s="20">
        <v>-3600</v>
      </c>
    </row>
    <row r="34" spans="1:40" s="20" customFormat="1" x14ac:dyDescent="0.2">
      <c r="A34" s="1"/>
      <c r="B34" s="1" t="s">
        <v>82</v>
      </c>
      <c r="C34" s="1"/>
      <c r="D34" s="20">
        <v>70</v>
      </c>
      <c r="F34" s="20">
        <v>45</v>
      </c>
      <c r="H34" s="20">
        <v>-178</v>
      </c>
      <c r="J34" s="20">
        <v>-40</v>
      </c>
      <c r="L34" s="20">
        <v>52</v>
      </c>
      <c r="N34" s="20">
        <v>145</v>
      </c>
      <c r="P34" s="20">
        <v>135</v>
      </c>
      <c r="R34" s="20">
        <v>378</v>
      </c>
      <c r="T34" s="20">
        <v>-213</v>
      </c>
      <c r="V34" s="20">
        <v>-423</v>
      </c>
      <c r="X34" s="20">
        <v>-445</v>
      </c>
      <c r="Z34" s="20">
        <v>-99</v>
      </c>
      <c r="AB34" s="47">
        <v>46</v>
      </c>
      <c r="AD34" s="47">
        <v>481</v>
      </c>
      <c r="AF34" s="47">
        <v>504</v>
      </c>
      <c r="AH34" s="47">
        <v>628</v>
      </c>
      <c r="AJ34" s="47">
        <v>23</v>
      </c>
      <c r="AL34" s="20">
        <v>125</v>
      </c>
      <c r="AN34" s="20">
        <v>151</v>
      </c>
    </row>
    <row r="35" spans="1:40" s="20" customFormat="1" x14ac:dyDescent="0.2">
      <c r="A35" s="1"/>
      <c r="B35" s="1" t="s">
        <v>141</v>
      </c>
      <c r="C35" s="1"/>
      <c r="D35" s="20">
        <f>-60917-1016</f>
        <v>-61933</v>
      </c>
      <c r="F35" s="20">
        <f>-102815-1646</f>
        <v>-104461</v>
      </c>
      <c r="H35" s="20">
        <v>20150</v>
      </c>
      <c r="J35" s="20">
        <v>3248</v>
      </c>
      <c r="L35" s="20">
        <v>3074</v>
      </c>
      <c r="N35" s="20">
        <v>-15082</v>
      </c>
      <c r="P35" s="20">
        <v>-20004</v>
      </c>
      <c r="R35" s="20">
        <v>-37713</v>
      </c>
      <c r="T35" s="20">
        <v>-3673</v>
      </c>
      <c r="V35" s="20">
        <v>9396</v>
      </c>
      <c r="X35" s="20">
        <v>9396</v>
      </c>
      <c r="Z35" s="20">
        <v>31154</v>
      </c>
      <c r="AB35" s="47">
        <v>34409</v>
      </c>
      <c r="AD35" s="47">
        <v>-22139</v>
      </c>
      <c r="AF35" s="47">
        <v>2895</v>
      </c>
      <c r="AH35" s="47">
        <v>33939</v>
      </c>
      <c r="AJ35" s="47">
        <v>-53628</v>
      </c>
      <c r="AL35" s="20">
        <v>-54188</v>
      </c>
      <c r="AN35" s="20">
        <v>-20600</v>
      </c>
    </row>
    <row r="36" spans="1:40" s="20" customFormat="1" x14ac:dyDescent="0.2">
      <c r="A36" s="1"/>
      <c r="B36" s="1" t="s">
        <v>90</v>
      </c>
      <c r="C36" s="1"/>
      <c r="D36" s="20">
        <v>0</v>
      </c>
      <c r="F36" s="20">
        <v>0</v>
      </c>
      <c r="H36" s="20">
        <v>-6500</v>
      </c>
      <c r="J36" s="20">
        <v>-6500</v>
      </c>
      <c r="L36" s="20">
        <v>0</v>
      </c>
      <c r="N36" s="20">
        <v>0</v>
      </c>
      <c r="P36" s="20">
        <v>0</v>
      </c>
      <c r="R36" s="20">
        <v>0</v>
      </c>
      <c r="T36" s="20">
        <v>0</v>
      </c>
      <c r="V36" s="20">
        <v>0</v>
      </c>
      <c r="X36" s="20">
        <v>0</v>
      </c>
      <c r="Z36" s="20">
        <v>0</v>
      </c>
      <c r="AB36" s="20">
        <v>0</v>
      </c>
      <c r="AD36" s="20">
        <v>0</v>
      </c>
      <c r="AF36" s="20">
        <v>0</v>
      </c>
      <c r="AH36" s="20">
        <v>0</v>
      </c>
      <c r="AJ36" s="20">
        <v>0</v>
      </c>
      <c r="AL36" s="20">
        <v>0</v>
      </c>
      <c r="AN36" s="20">
        <v>0</v>
      </c>
    </row>
    <row r="37" spans="1:40" s="20" customFormat="1" x14ac:dyDescent="0.2">
      <c r="A37" s="1"/>
      <c r="B37" s="1" t="s">
        <v>133</v>
      </c>
      <c r="C37" s="1"/>
      <c r="D37" s="20">
        <v>0</v>
      </c>
      <c r="F37" s="20">
        <v>0</v>
      </c>
      <c r="H37" s="20">
        <v>0</v>
      </c>
      <c r="J37" s="20">
        <v>0</v>
      </c>
      <c r="L37" s="20">
        <v>0</v>
      </c>
      <c r="N37" s="20">
        <v>0</v>
      </c>
      <c r="P37" s="20">
        <v>0</v>
      </c>
      <c r="R37" s="20">
        <v>0</v>
      </c>
      <c r="T37" s="20">
        <v>0</v>
      </c>
      <c r="V37" s="20">
        <v>0</v>
      </c>
      <c r="X37" s="20">
        <v>0</v>
      </c>
      <c r="Z37" s="20">
        <v>0</v>
      </c>
      <c r="AB37" s="20">
        <v>0</v>
      </c>
      <c r="AD37" s="20">
        <v>0</v>
      </c>
      <c r="AF37" s="20">
        <v>0</v>
      </c>
      <c r="AH37" s="20">
        <v>0</v>
      </c>
      <c r="AJ37" s="20">
        <v>5953</v>
      </c>
      <c r="AL37" s="20">
        <v>5953</v>
      </c>
      <c r="AN37" s="20">
        <v>5953</v>
      </c>
    </row>
    <row r="38" spans="1:40" s="20" customFormat="1" x14ac:dyDescent="0.2">
      <c r="A38" s="1"/>
      <c r="B38" s="1" t="s">
        <v>83</v>
      </c>
      <c r="C38" s="1"/>
      <c r="D38" s="20">
        <v>0</v>
      </c>
      <c r="F38" s="20">
        <v>0</v>
      </c>
      <c r="H38" s="20">
        <v>0</v>
      </c>
      <c r="J38" s="20">
        <v>0</v>
      </c>
      <c r="L38" s="20">
        <v>-15482</v>
      </c>
      <c r="N38" s="21">
        <v>-15482</v>
      </c>
      <c r="P38" s="20">
        <v>-15482</v>
      </c>
      <c r="R38" s="20">
        <v>-15482</v>
      </c>
      <c r="T38" s="20">
        <v>0</v>
      </c>
      <c r="V38" s="21">
        <v>0</v>
      </c>
      <c r="X38" s="21">
        <v>0</v>
      </c>
      <c r="Z38" s="20">
        <v>0</v>
      </c>
      <c r="AB38" s="20">
        <v>0</v>
      </c>
      <c r="AD38" s="20">
        <v>0</v>
      </c>
      <c r="AF38" s="20">
        <v>0</v>
      </c>
      <c r="AH38" s="20">
        <v>0</v>
      </c>
      <c r="AJ38" s="20">
        <v>0</v>
      </c>
      <c r="AL38" s="21">
        <v>0</v>
      </c>
      <c r="AN38" s="21">
        <v>0</v>
      </c>
    </row>
    <row r="39" spans="1:40" s="20" customFormat="1" x14ac:dyDescent="0.2">
      <c r="A39" s="1"/>
      <c r="B39" s="1" t="s">
        <v>87</v>
      </c>
      <c r="C39" s="1"/>
      <c r="D39" s="28">
        <f>SUM(D31:D38)</f>
        <v>-66164</v>
      </c>
      <c r="F39" s="28">
        <f>SUM(F31:F38)</f>
        <v>-113419</v>
      </c>
      <c r="H39" s="28">
        <f>SUM(H31:H38)</f>
        <v>-481</v>
      </c>
      <c r="J39" s="28">
        <f>SUM(J31:J38)</f>
        <v>-20581</v>
      </c>
      <c r="L39" s="28">
        <f>SUM(L31:L38)</f>
        <v>-15944</v>
      </c>
      <c r="N39" s="28">
        <f>SUM(N31:N38)</f>
        <v>-38325</v>
      </c>
      <c r="P39" s="28">
        <f>SUM(P31:P38)</f>
        <v>-45880</v>
      </c>
      <c r="R39" s="28">
        <f>SUM(R31:R38)</f>
        <v>-66854</v>
      </c>
      <c r="T39" s="28">
        <f>SUM(T31:T38)</f>
        <v>-8034</v>
      </c>
      <c r="V39" s="28">
        <v>283</v>
      </c>
      <c r="X39" s="28">
        <v>-4539</v>
      </c>
      <c r="Z39" s="28">
        <f>SUM(Z31:Z38)</f>
        <v>10156</v>
      </c>
      <c r="AB39" s="28">
        <f>SUM(AB31:AB38)</f>
        <v>27953</v>
      </c>
      <c r="AD39" s="48">
        <v>-34523</v>
      </c>
      <c r="AF39" s="48">
        <v>-13942</v>
      </c>
      <c r="AH39" s="48">
        <f>SUM(AH31:AH38)</f>
        <v>5734</v>
      </c>
      <c r="AJ39" s="28">
        <f>SUM(AJ31:AJ38)</f>
        <v>-57004</v>
      </c>
      <c r="AL39" s="28">
        <v>-63453</v>
      </c>
      <c r="AN39" s="28">
        <f>SUM(AN31:AN38)</f>
        <v>-47754</v>
      </c>
    </row>
    <row r="40" spans="1:40" s="20" customFormat="1" x14ac:dyDescent="0.2">
      <c r="A40" s="1"/>
      <c r="B40" s="1"/>
      <c r="C40" s="1"/>
    </row>
    <row r="41" spans="1:40" s="20" customFormat="1" x14ac:dyDescent="0.2">
      <c r="A41" s="1"/>
      <c r="B41" s="24" t="s">
        <v>68</v>
      </c>
      <c r="C41" s="1"/>
    </row>
    <row r="42" spans="1:40" s="20" customFormat="1" x14ac:dyDescent="0.2">
      <c r="A42" s="1"/>
      <c r="B42" s="1" t="s">
        <v>142</v>
      </c>
      <c r="C42" s="1"/>
      <c r="D42" s="20">
        <v>141</v>
      </c>
      <c r="F42" s="20">
        <v>599</v>
      </c>
      <c r="H42" s="20">
        <v>742</v>
      </c>
      <c r="J42" s="20">
        <v>1044</v>
      </c>
      <c r="L42" s="20">
        <v>228</v>
      </c>
      <c r="N42" s="20">
        <v>300</v>
      </c>
      <c r="P42" s="20">
        <v>573</v>
      </c>
      <c r="R42" s="20">
        <v>849</v>
      </c>
      <c r="T42" s="20">
        <v>469</v>
      </c>
      <c r="V42" s="20">
        <v>16346</v>
      </c>
      <c r="X42" s="20">
        <v>17670</v>
      </c>
      <c r="Z42" s="20">
        <v>19000</v>
      </c>
      <c r="AB42" s="47">
        <v>3681</v>
      </c>
      <c r="AD42" s="47">
        <v>11312</v>
      </c>
      <c r="AF42" s="47">
        <v>15283</v>
      </c>
      <c r="AH42" s="47">
        <v>21346</v>
      </c>
      <c r="AJ42" s="47">
        <v>5865</v>
      </c>
      <c r="AL42" s="20">
        <v>12091</v>
      </c>
      <c r="AN42" s="20">
        <v>10159</v>
      </c>
    </row>
    <row r="43" spans="1:40" s="20" customFormat="1" x14ac:dyDescent="0.2">
      <c r="A43" s="1"/>
      <c r="B43" s="1" t="s">
        <v>134</v>
      </c>
      <c r="C43" s="1"/>
      <c r="D43" s="20">
        <f>60917</f>
        <v>60917</v>
      </c>
      <c r="F43" s="20">
        <v>102815</v>
      </c>
      <c r="H43" s="20">
        <v>86170</v>
      </c>
      <c r="J43" s="20">
        <v>292699</v>
      </c>
      <c r="L43" s="20">
        <v>32469</v>
      </c>
      <c r="N43" s="20">
        <v>238271</v>
      </c>
      <c r="P43" s="20">
        <v>927368</v>
      </c>
      <c r="R43" s="20">
        <v>1659944</v>
      </c>
      <c r="T43" s="20">
        <v>-22040</v>
      </c>
      <c r="V43" s="20">
        <v>287486</v>
      </c>
      <c r="X43" s="20">
        <v>360212</v>
      </c>
      <c r="Z43" s="20">
        <v>1054530</v>
      </c>
      <c r="AB43" s="47">
        <v>229299</v>
      </c>
      <c r="AD43" s="47">
        <v>739388</v>
      </c>
      <c r="AF43" s="47">
        <v>638370</v>
      </c>
      <c r="AH43" s="47">
        <v>1437358</v>
      </c>
      <c r="AJ43" s="47">
        <v>-371338</v>
      </c>
      <c r="AL43" s="20">
        <v>-309911</v>
      </c>
      <c r="AN43" s="20">
        <v>-468146</v>
      </c>
    </row>
    <row r="44" spans="1:40" s="20" customFormat="1" x14ac:dyDescent="0.2">
      <c r="A44" s="1"/>
      <c r="B44" s="1" t="s">
        <v>89</v>
      </c>
      <c r="C44" s="1"/>
      <c r="D44" s="20">
        <v>0</v>
      </c>
      <c r="F44" s="20">
        <v>0</v>
      </c>
      <c r="H44" s="20">
        <v>0</v>
      </c>
      <c r="J44" s="20">
        <v>0</v>
      </c>
      <c r="L44" s="20">
        <v>0</v>
      </c>
      <c r="N44" s="20">
        <v>0</v>
      </c>
      <c r="P44" s="20">
        <v>32646</v>
      </c>
      <c r="R44" s="20">
        <v>32646</v>
      </c>
      <c r="T44" s="20">
        <v>0</v>
      </c>
      <c r="V44" s="20">
        <v>0</v>
      </c>
      <c r="X44" s="20">
        <v>0</v>
      </c>
      <c r="Z44" s="20">
        <v>0</v>
      </c>
      <c r="AB44" s="20">
        <v>0</v>
      </c>
      <c r="AD44" s="20">
        <v>0</v>
      </c>
      <c r="AF44" s="20">
        <v>0</v>
      </c>
      <c r="AH44" s="20">
        <v>0</v>
      </c>
      <c r="AJ44" s="20">
        <v>0</v>
      </c>
    </row>
    <row r="45" spans="1:40" s="20" customFormat="1" x14ac:dyDescent="0.2">
      <c r="A45" s="1"/>
      <c r="B45" s="1" t="s">
        <v>108</v>
      </c>
      <c r="C45" s="1"/>
      <c r="D45" s="20">
        <v>0</v>
      </c>
      <c r="F45" s="20">
        <v>0</v>
      </c>
      <c r="H45" s="20">
        <v>0</v>
      </c>
      <c r="J45" s="20">
        <v>0</v>
      </c>
      <c r="L45" s="20">
        <v>0</v>
      </c>
      <c r="N45" s="20">
        <v>0</v>
      </c>
      <c r="P45" s="20">
        <v>0</v>
      </c>
      <c r="R45" s="20">
        <v>0</v>
      </c>
      <c r="T45" s="20">
        <v>0</v>
      </c>
      <c r="V45" s="20">
        <v>0</v>
      </c>
      <c r="X45" s="20">
        <v>-39804</v>
      </c>
      <c r="Z45" s="20">
        <v>-39803</v>
      </c>
      <c r="AB45" s="20">
        <v>0</v>
      </c>
      <c r="AD45" s="20">
        <v>0</v>
      </c>
      <c r="AF45" s="20">
        <v>0</v>
      </c>
      <c r="AH45" s="20">
        <v>0</v>
      </c>
      <c r="AJ45" s="20">
        <v>0</v>
      </c>
    </row>
    <row r="46" spans="1:40" s="20" customFormat="1" x14ac:dyDescent="0.2">
      <c r="A46" s="1"/>
      <c r="B46" s="1" t="s">
        <v>84</v>
      </c>
      <c r="C46" s="1"/>
      <c r="D46" s="20">
        <v>0</v>
      </c>
      <c r="F46" s="20">
        <v>0</v>
      </c>
      <c r="H46" s="20">
        <v>0</v>
      </c>
      <c r="J46" s="20">
        <v>0</v>
      </c>
      <c r="L46" s="20">
        <v>0</v>
      </c>
      <c r="N46" s="20">
        <v>0</v>
      </c>
      <c r="P46" s="20">
        <v>0</v>
      </c>
      <c r="R46" s="20">
        <v>0</v>
      </c>
      <c r="T46" s="20">
        <v>0</v>
      </c>
      <c r="V46" s="20">
        <v>108643</v>
      </c>
      <c r="X46" s="20">
        <v>108643</v>
      </c>
      <c r="Z46" s="20">
        <v>108643</v>
      </c>
      <c r="AB46" s="20">
        <v>0</v>
      </c>
      <c r="AD46" s="20">
        <v>0</v>
      </c>
      <c r="AF46" s="20">
        <v>0</v>
      </c>
      <c r="AH46" s="20">
        <v>0</v>
      </c>
      <c r="AJ46" s="20">
        <v>0</v>
      </c>
    </row>
    <row r="47" spans="1:40" s="20" customFormat="1" x14ac:dyDescent="0.2">
      <c r="A47" s="1"/>
      <c r="B47" s="1" t="s">
        <v>85</v>
      </c>
      <c r="C47" s="1"/>
      <c r="D47" s="20">
        <v>0</v>
      </c>
      <c r="F47" s="20">
        <v>0</v>
      </c>
      <c r="H47" s="20">
        <v>0</v>
      </c>
      <c r="J47" s="20">
        <v>0</v>
      </c>
      <c r="L47" s="20">
        <v>0</v>
      </c>
      <c r="N47" s="20">
        <v>0</v>
      </c>
      <c r="P47" s="20">
        <v>0</v>
      </c>
      <c r="R47" s="20">
        <v>0</v>
      </c>
      <c r="T47" s="20">
        <v>0</v>
      </c>
      <c r="V47" s="20">
        <v>280185</v>
      </c>
      <c r="X47" s="20">
        <v>280185</v>
      </c>
      <c r="Z47" s="20">
        <v>280185</v>
      </c>
      <c r="AB47" s="20">
        <v>0</v>
      </c>
      <c r="AD47" s="20">
        <v>0</v>
      </c>
      <c r="AF47" s="20">
        <v>0</v>
      </c>
      <c r="AH47" s="20">
        <v>0</v>
      </c>
      <c r="AJ47" s="20">
        <v>0</v>
      </c>
    </row>
    <row r="48" spans="1:40" s="20" customFormat="1" x14ac:dyDescent="0.2">
      <c r="A48" s="1"/>
      <c r="B48" s="1" t="s">
        <v>124</v>
      </c>
      <c r="C48" s="1"/>
      <c r="D48" s="20">
        <v>0</v>
      </c>
      <c r="F48" s="20">
        <v>0</v>
      </c>
      <c r="H48" s="20">
        <v>0</v>
      </c>
      <c r="J48" s="20">
        <v>0</v>
      </c>
      <c r="L48" s="20">
        <v>0</v>
      </c>
      <c r="N48" s="20">
        <v>0</v>
      </c>
      <c r="P48" s="20">
        <v>0</v>
      </c>
      <c r="R48" s="20">
        <v>0</v>
      </c>
      <c r="T48" s="20">
        <v>0</v>
      </c>
      <c r="V48" s="20">
        <v>0</v>
      </c>
      <c r="X48" s="20">
        <v>0</v>
      </c>
      <c r="Z48" s="20">
        <v>17431</v>
      </c>
      <c r="AB48" s="47">
        <v>7163</v>
      </c>
      <c r="AD48" s="47">
        <v>15321.91</v>
      </c>
      <c r="AF48" s="47">
        <v>22464</v>
      </c>
      <c r="AH48" s="47">
        <v>29363</v>
      </c>
      <c r="AJ48" s="47">
        <v>9842</v>
      </c>
      <c r="AL48" s="20">
        <v>14015</v>
      </c>
      <c r="AN48" s="20">
        <v>19309</v>
      </c>
    </row>
    <row r="49" spans="1:40" s="20" customFormat="1" x14ac:dyDescent="0.2">
      <c r="A49" s="1"/>
      <c r="B49" s="1" t="s">
        <v>125</v>
      </c>
      <c r="C49" s="1"/>
      <c r="D49" s="20">
        <v>0</v>
      </c>
      <c r="F49" s="20">
        <v>0</v>
      </c>
      <c r="H49" s="20">
        <v>0</v>
      </c>
      <c r="J49" s="20">
        <v>0</v>
      </c>
      <c r="L49" s="20">
        <v>0</v>
      </c>
      <c r="N49" s="20">
        <v>0</v>
      </c>
      <c r="P49" s="20">
        <v>0</v>
      </c>
      <c r="R49" s="20">
        <v>0</v>
      </c>
      <c r="T49" s="20">
        <v>0</v>
      </c>
      <c r="V49" s="20">
        <v>0</v>
      </c>
      <c r="X49" s="20">
        <v>0</v>
      </c>
      <c r="Z49" s="20">
        <v>-3766</v>
      </c>
      <c r="AB49" s="47">
        <v>-6532</v>
      </c>
      <c r="AD49" s="47">
        <v>-14218.91</v>
      </c>
      <c r="AF49" s="47">
        <v>-20382</v>
      </c>
      <c r="AH49" s="47">
        <v>-26755</v>
      </c>
      <c r="AJ49" s="47">
        <v>-8859</v>
      </c>
      <c r="AL49" s="20">
        <v>-14514</v>
      </c>
      <c r="AN49" s="20">
        <v>-19646</v>
      </c>
    </row>
    <row r="50" spans="1:40" s="20" customFormat="1" x14ac:dyDescent="0.2">
      <c r="A50" s="1"/>
      <c r="B50" s="1" t="s">
        <v>126</v>
      </c>
      <c r="C50" s="1"/>
      <c r="D50" s="20">
        <v>0</v>
      </c>
      <c r="F50" s="20">
        <v>0</v>
      </c>
      <c r="H50" s="20">
        <v>0</v>
      </c>
      <c r="J50" s="20">
        <v>60000</v>
      </c>
      <c r="L50" s="20">
        <v>0</v>
      </c>
      <c r="N50" s="20">
        <v>0</v>
      </c>
      <c r="P50" s="20">
        <v>0</v>
      </c>
      <c r="R50" s="20">
        <v>104552</v>
      </c>
      <c r="T50" s="20">
        <v>24001</v>
      </c>
      <c r="V50" s="20">
        <v>0</v>
      </c>
      <c r="X50" s="20">
        <v>0</v>
      </c>
      <c r="Z50" s="20">
        <v>0</v>
      </c>
      <c r="AB50" s="47">
        <v>0</v>
      </c>
      <c r="AD50" s="47">
        <v>0</v>
      </c>
      <c r="AF50" s="47">
        <v>0</v>
      </c>
      <c r="AH50" s="47"/>
      <c r="AJ50" s="47">
        <v>0</v>
      </c>
    </row>
    <row r="51" spans="1:40" s="20" customFormat="1" x14ac:dyDescent="0.2">
      <c r="A51" s="1"/>
      <c r="B51" s="1" t="s">
        <v>127</v>
      </c>
      <c r="C51" s="1"/>
      <c r="D51" s="20">
        <v>0</v>
      </c>
      <c r="F51" s="20">
        <v>0</v>
      </c>
      <c r="H51" s="20">
        <v>0</v>
      </c>
      <c r="J51" s="20">
        <v>0</v>
      </c>
      <c r="L51" s="20">
        <v>0</v>
      </c>
      <c r="N51" s="34">
        <v>0</v>
      </c>
      <c r="P51" s="20">
        <v>0</v>
      </c>
      <c r="R51" s="20">
        <v>-124527</v>
      </c>
      <c r="T51" s="20">
        <v>0</v>
      </c>
      <c r="V51" s="34">
        <v>-40025</v>
      </c>
      <c r="W51" s="34"/>
      <c r="X51" s="34">
        <v>-40025</v>
      </c>
      <c r="Z51" s="20">
        <v>-40025</v>
      </c>
      <c r="AB51" s="20">
        <v>0</v>
      </c>
      <c r="AD51" s="20">
        <v>0</v>
      </c>
      <c r="AF51" s="20">
        <v>0</v>
      </c>
      <c r="AH51" s="20">
        <v>0</v>
      </c>
      <c r="AJ51" s="20">
        <v>0</v>
      </c>
      <c r="AL51" s="34"/>
      <c r="AN51" s="34"/>
    </row>
    <row r="52" spans="1:40" s="20" customFormat="1" x14ac:dyDescent="0.2">
      <c r="A52" s="1"/>
      <c r="B52" s="1" t="s">
        <v>137</v>
      </c>
      <c r="C52" s="1"/>
      <c r="N52" s="21"/>
      <c r="V52" s="21"/>
      <c r="X52" s="21"/>
      <c r="AL52" s="21">
        <v>-17125</v>
      </c>
      <c r="AN52" s="21">
        <v>-34408</v>
      </c>
    </row>
    <row r="53" spans="1:40" s="20" customFormat="1" x14ac:dyDescent="0.2">
      <c r="A53" s="1"/>
      <c r="B53" s="1" t="s">
        <v>69</v>
      </c>
      <c r="C53" s="1"/>
      <c r="D53" s="28">
        <f>SUM(D42:D51)</f>
        <v>61058</v>
      </c>
      <c r="F53" s="28">
        <f>SUM(F42:F51)</f>
        <v>103414</v>
      </c>
      <c r="H53" s="28">
        <f>SUM(H42:H51)</f>
        <v>86912</v>
      </c>
      <c r="J53" s="28">
        <f>SUM(J42:J51)</f>
        <v>353743</v>
      </c>
      <c r="L53" s="28">
        <f>SUM(L42:L51)</f>
        <v>32697</v>
      </c>
      <c r="N53" s="28">
        <f>SUM(N42:N51)</f>
        <v>238571</v>
      </c>
      <c r="P53" s="28">
        <f>SUM(P42:P51)</f>
        <v>960587</v>
      </c>
      <c r="R53" s="28">
        <f>SUM(R42:R51)</f>
        <v>1673464</v>
      </c>
      <c r="T53" s="28">
        <f>SUM(T42:T51)</f>
        <v>2430</v>
      </c>
      <c r="V53" s="28">
        <v>652635</v>
      </c>
      <c r="X53" s="28">
        <v>686881</v>
      </c>
      <c r="Z53" s="28">
        <f>SUM(Z42:Z51)</f>
        <v>1396195</v>
      </c>
      <c r="AB53" s="28">
        <f>SUM(AB42:AB51)</f>
        <v>233611</v>
      </c>
      <c r="AD53" s="48">
        <v>751803</v>
      </c>
      <c r="AF53" s="48">
        <f>SUM(AF42:AF52)</f>
        <v>655735</v>
      </c>
      <c r="AH53" s="48">
        <f>SUM(AH42:AH51)</f>
        <v>1461312</v>
      </c>
      <c r="AJ53" s="28">
        <f>SUM(AJ42:AJ51)</f>
        <v>-364490</v>
      </c>
      <c r="AL53" s="28">
        <f>SUM(AL42:AL52)</f>
        <v>-315444</v>
      </c>
      <c r="AN53" s="28">
        <f>SUM(AN42:AN52)</f>
        <v>-492732</v>
      </c>
    </row>
    <row r="54" spans="1:40" s="20" customFormat="1" x14ac:dyDescent="0.2">
      <c r="A54" s="1"/>
      <c r="B54" s="1"/>
      <c r="C54" s="1"/>
    </row>
    <row r="55" spans="1:40" s="20" customFormat="1" x14ac:dyDescent="0.2">
      <c r="A55" s="1"/>
      <c r="B55" s="1" t="s">
        <v>70</v>
      </c>
      <c r="C55" s="1"/>
      <c r="D55" s="21">
        <v>-128</v>
      </c>
      <c r="F55" s="21">
        <v>-141</v>
      </c>
      <c r="H55" s="21">
        <v>-34</v>
      </c>
      <c r="J55" s="21">
        <v>521</v>
      </c>
      <c r="L55" s="21">
        <v>1442</v>
      </c>
      <c r="N55" s="21">
        <v>97</v>
      </c>
      <c r="P55" s="21">
        <v>468</v>
      </c>
      <c r="R55" s="21">
        <v>636</v>
      </c>
      <c r="T55" s="21">
        <v>-899</v>
      </c>
      <c r="V55" s="21">
        <v>-871</v>
      </c>
      <c r="X55" s="21">
        <v>-1350</v>
      </c>
      <c r="Z55" s="21">
        <v>-1122</v>
      </c>
      <c r="AB55" s="21">
        <v>-78</v>
      </c>
      <c r="AD55" s="49">
        <v>-2491</v>
      </c>
      <c r="AF55" s="49">
        <v>-3369</v>
      </c>
      <c r="AH55" s="49">
        <v>-2719</v>
      </c>
      <c r="AJ55" s="21">
        <v>515</v>
      </c>
      <c r="AL55" s="21">
        <v>705</v>
      </c>
      <c r="AN55" s="21">
        <v>-662</v>
      </c>
    </row>
    <row r="56" spans="1:40" s="20" customFormat="1" x14ac:dyDescent="0.2">
      <c r="A56" s="1"/>
      <c r="B56" s="24"/>
      <c r="C56" s="1"/>
    </row>
    <row r="57" spans="1:40" s="20" customFormat="1" x14ac:dyDescent="0.2">
      <c r="A57" s="1"/>
      <c r="B57" s="24" t="s">
        <v>71</v>
      </c>
      <c r="C57" s="1"/>
      <c r="D57" s="20">
        <f>SUM(D55,D53,D39,D28)</f>
        <v>4726</v>
      </c>
      <c r="F57" s="20">
        <f>SUM(F55,F53,F39,F28)</f>
        <v>-8453</v>
      </c>
      <c r="H57" s="20">
        <f>SUM(H55,H53,H39,H28)</f>
        <v>91357</v>
      </c>
      <c r="J57" s="20">
        <f>SUM(J55,J53,J39,J28)</f>
        <v>319371</v>
      </c>
      <c r="L57" s="20">
        <f>SUM(L55,L53,L39,L28)</f>
        <v>27110</v>
      </c>
      <c r="N57" s="20">
        <f>SUM(N55,N53,N39,N28)</f>
        <v>211628</v>
      </c>
      <c r="P57" s="20">
        <f>SUM(P55,P53,P39,P28)</f>
        <v>934048</v>
      </c>
      <c r="R57" s="20">
        <f>SUM(R55,R53,R39,R28)</f>
        <v>1616772</v>
      </c>
      <c r="T57" s="20">
        <f>SUM(T55,T53,T39,T28)</f>
        <v>-22971</v>
      </c>
      <c r="V57" s="20">
        <v>668743</v>
      </c>
      <c r="X57" s="20">
        <v>691780</v>
      </c>
      <c r="Z57" s="20">
        <v>1425144</v>
      </c>
      <c r="AB57" s="47">
        <v>263858</v>
      </c>
      <c r="AD57" s="47">
        <v>743663</v>
      </c>
      <c r="AF57" s="47">
        <f>AF28+AF39+AF53+AF55</f>
        <v>682750</v>
      </c>
      <c r="AH57" s="47">
        <f>AH28+AH39+AH53+AH55</f>
        <v>1548287</v>
      </c>
      <c r="AJ57" s="47">
        <f>AJ28+AJ39+AJ53+AJ55</f>
        <v>-417077</v>
      </c>
      <c r="AL57" s="20">
        <f>SUM(AL28,AL39,AL53,AL55)</f>
        <v>-318273</v>
      </c>
      <c r="AN57" s="20">
        <f>SUM(AN28,AN39,AN53,AN55)</f>
        <v>-439820</v>
      </c>
    </row>
    <row r="58" spans="1:40" s="20" customFormat="1" x14ac:dyDescent="0.2">
      <c r="A58" s="1"/>
      <c r="B58" s="24" t="s">
        <v>72</v>
      </c>
      <c r="C58" s="1"/>
      <c r="D58" s="21">
        <v>1477146</v>
      </c>
      <c r="F58" s="21">
        <v>1477146</v>
      </c>
      <c r="H58" s="21">
        <v>1477146</v>
      </c>
      <c r="J58" s="21">
        <v>1477146</v>
      </c>
      <c r="L58" s="21">
        <v>1796517</v>
      </c>
      <c r="N58" s="21">
        <v>1796517</v>
      </c>
      <c r="P58" s="21">
        <v>1796517</v>
      </c>
      <c r="R58" s="21">
        <v>1796517</v>
      </c>
      <c r="T58" s="21">
        <v>3413289</v>
      </c>
      <c r="V58" s="21">
        <v>3413289</v>
      </c>
      <c r="X58" s="21">
        <v>3413289</v>
      </c>
      <c r="Z58" s="21">
        <v>3413289</v>
      </c>
      <c r="AB58" s="47">
        <v>4838433</v>
      </c>
      <c r="AD58" s="47">
        <v>4838433</v>
      </c>
      <c r="AF58" s="47">
        <v>4838433</v>
      </c>
      <c r="AH58" s="47">
        <v>4838433</v>
      </c>
      <c r="AJ58" s="47">
        <f>AH59</f>
        <v>6386720</v>
      </c>
      <c r="AL58" s="21">
        <v>6386720</v>
      </c>
      <c r="AN58" s="21">
        <v>6386720</v>
      </c>
    </row>
    <row r="59" spans="1:40" s="20" customFormat="1" ht="13.5" thickBot="1" x14ac:dyDescent="0.25">
      <c r="A59" s="1"/>
      <c r="B59" s="24" t="s">
        <v>73</v>
      </c>
      <c r="C59" s="1"/>
      <c r="D59" s="30">
        <f>SUM(D57:D58)</f>
        <v>1481872</v>
      </c>
      <c r="F59" s="30">
        <f>SUM(F57:F58)</f>
        <v>1468693</v>
      </c>
      <c r="H59" s="30">
        <f>SUM(H57:H58)</f>
        <v>1568503</v>
      </c>
      <c r="J59" s="30">
        <f>SUM(J57:J58)</f>
        <v>1796517</v>
      </c>
      <c r="L59" s="30">
        <f>SUM(L57:L58)</f>
        <v>1823627</v>
      </c>
      <c r="N59" s="30">
        <f>SUM(N57:N58)</f>
        <v>2008145</v>
      </c>
      <c r="P59" s="30">
        <f>SUM(P57:P58)</f>
        <v>2730565</v>
      </c>
      <c r="R59" s="30">
        <f>SUM(R57:R58)</f>
        <v>3413289</v>
      </c>
      <c r="T59" s="30">
        <f>SUM(T57:T58)</f>
        <v>3390318</v>
      </c>
      <c r="V59" s="30">
        <v>4082032</v>
      </c>
      <c r="X59" s="30">
        <v>4105069</v>
      </c>
      <c r="Z59" s="30">
        <f>SUM(Z57:Z58)</f>
        <v>4838433</v>
      </c>
      <c r="AB59" s="30">
        <f>SUM(AB57:AB58)</f>
        <v>5102291</v>
      </c>
      <c r="AD59" s="50">
        <v>5582096</v>
      </c>
      <c r="AF59" s="50">
        <v>5521183</v>
      </c>
      <c r="AH59" s="50">
        <f>AH58+AH57</f>
        <v>6386720</v>
      </c>
      <c r="AJ59" s="30">
        <f>SUM(AJ57:AJ58)</f>
        <v>5969643</v>
      </c>
      <c r="AL59" s="30">
        <f>SUM(AL57:AL58)</f>
        <v>6068447</v>
      </c>
      <c r="AN59" s="30">
        <f>SUM(AN57:AN58)</f>
        <v>5946900</v>
      </c>
    </row>
    <row r="60" spans="1:40" ht="13.5" thickTop="1" x14ac:dyDescent="0.2"/>
  </sheetData>
  <pageMargins left="0.7" right="0.7" top="0.75" bottom="0.75" header="0.3" footer="0.3"/>
  <pageSetup scale="3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Baxter Gosch</cp:lastModifiedBy>
  <cp:lastPrinted>2023-11-07T16:10:55Z</cp:lastPrinted>
  <dcterms:created xsi:type="dcterms:W3CDTF">2021-08-16T05:40:04Z</dcterms:created>
  <dcterms:modified xsi:type="dcterms:W3CDTF">2023-11-07T16:10:55Z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