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payoneerinc-my.sharepoint.com/personal/michellewa_payoneer_com/Documents/1. Earnings/2Q23/Files for Website/"/>
    </mc:Choice>
  </mc:AlternateContent>
  <xr:revisionPtr revIDLastSave="23" documentId="8_{24E5D777-A106-4709-ACCF-A3B2297DDAD6}" xr6:coauthVersionLast="47" xr6:coauthVersionMax="47" xr10:uidLastSave="{993CAFB7-8C56-4A79-8468-A82DF3CC91A9}"/>
  <bookViews>
    <workbookView xWindow="-120" yWindow="-120" windowWidth="29040" windowHeight="15720" activeTab="4"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52" i="3" l="1"/>
  <c r="AL28" i="3"/>
  <c r="AL55" i="2"/>
  <c r="AL53" i="2"/>
  <c r="AL28" i="2"/>
  <c r="AL19" i="5"/>
  <c r="AL12" i="5"/>
  <c r="AL56" i="3" l="1"/>
  <c r="AL58" i="3" s="1"/>
  <c r="AL23" i="1"/>
  <c r="AL16" i="1"/>
  <c r="AL18" i="1" s="1"/>
  <c r="AL25" i="1" l="1"/>
  <c r="AL31" i="1" s="1"/>
  <c r="AJ52" i="3"/>
  <c r="AJ38" i="3"/>
  <c r="AJ28" i="3"/>
  <c r="AJ53" i="2"/>
  <c r="AJ36" i="2"/>
  <c r="AJ42" i="2" s="1"/>
  <c r="AJ16" i="2"/>
  <c r="AJ28" i="2" s="1"/>
  <c r="AJ12" i="5"/>
  <c r="AJ19" i="5" s="1"/>
  <c r="AJ23" i="1"/>
  <c r="AJ16" i="1"/>
  <c r="AJ18" i="1" s="1"/>
  <c r="AJ56" i="3" l="1"/>
  <c r="AJ55" i="2"/>
  <c r="AJ25" i="1"/>
  <c r="AJ31" i="1" s="1"/>
  <c r="AH38" i="3" l="1"/>
  <c r="AH28" i="3"/>
  <c r="AH52" i="3"/>
  <c r="Z52" i="3"/>
  <c r="AH56" i="3" l="1"/>
  <c r="AH58" i="3" s="1"/>
  <c r="AJ57" i="3" s="1"/>
  <c r="AJ58" i="3" s="1"/>
  <c r="AF28" i="2"/>
  <c r="AB58" i="3"/>
  <c r="AB52" i="3"/>
  <c r="AB38" i="3"/>
  <c r="AB28" i="3"/>
  <c r="Z58" i="3"/>
  <c r="Z38" i="3"/>
  <c r="Z28" i="3"/>
  <c r="AB53" i="2"/>
  <c r="AB36" i="2"/>
  <c r="AB42" i="2" s="1"/>
  <c r="AB16" i="2"/>
  <c r="AB28" i="2" s="1"/>
  <c r="Z53" i="2"/>
  <c r="Z36" i="2"/>
  <c r="Z42" i="2" s="1"/>
  <c r="Z16" i="2"/>
  <c r="Z28" i="2" s="1"/>
  <c r="AB12" i="5"/>
  <c r="AB19" i="5" s="1"/>
  <c r="Z12" i="5"/>
  <c r="Z19" i="5" s="1"/>
  <c r="Z55" i="2" l="1"/>
  <c r="AB55" i="2"/>
  <c r="AB23" i="1" l="1"/>
  <c r="AB16" i="1"/>
  <c r="AB18" i="1" s="1"/>
  <c r="Z23" i="1"/>
  <c r="Z16" i="1"/>
  <c r="Z18" i="1" s="1"/>
  <c r="Z25" i="1" s="1"/>
  <c r="Z31" i="1" s="1"/>
  <c r="X16" i="2"/>
  <c r="X28" i="2" s="1"/>
  <c r="X53" i="2"/>
  <c r="X36" i="2"/>
  <c r="X42" i="2" s="1"/>
  <c r="X18" i="1"/>
  <c r="AB25" i="1" l="1"/>
  <c r="AB31" i="1" s="1"/>
  <c r="X55" i="2"/>
  <c r="V18" i="1" l="1"/>
  <c r="T18" i="1"/>
  <c r="R18" i="1"/>
  <c r="P18" i="1"/>
  <c r="N18" i="1"/>
  <c r="L18" i="1"/>
  <c r="D18" i="1"/>
  <c r="F18" i="1"/>
  <c r="H18" i="1"/>
  <c r="J18" i="1"/>
  <c r="D12" i="5"/>
  <c r="D19" i="5" s="1"/>
  <c r="F12" i="5"/>
  <c r="F19" i="5" s="1"/>
  <c r="H12" i="5"/>
  <c r="H19" i="5" s="1"/>
  <c r="J12" i="5"/>
  <c r="J19" i="5" s="1"/>
  <c r="P12" i="5"/>
  <c r="P19" i="5" s="1"/>
  <c r="R12" i="5" l="1"/>
  <c r="R19" i="5" s="1"/>
  <c r="L12" i="5" l="1"/>
  <c r="L19" i="5" s="1"/>
  <c r="T12" i="5"/>
  <c r="T19" i="5" s="1"/>
  <c r="N12" i="5"/>
  <c r="N19" i="5" s="1"/>
  <c r="V12" i="5"/>
  <c r="V19" i="5" s="1"/>
  <c r="F52" i="3" l="1"/>
  <c r="F34" i="3"/>
  <c r="F38" i="3" s="1"/>
  <c r="D42" i="3"/>
  <c r="D52" i="3" s="1"/>
  <c r="D34" i="3"/>
  <c r="D38" i="3" s="1"/>
  <c r="F28" i="3"/>
  <c r="D28" i="3"/>
  <c r="F56" i="3" l="1"/>
  <c r="F58" i="3" s="1"/>
  <c r="D56" i="3"/>
  <c r="D58" i="3" s="1"/>
  <c r="H52" i="3" l="1"/>
  <c r="H38" i="3"/>
  <c r="H28" i="3"/>
  <c r="P52" i="3"/>
  <c r="P38" i="3"/>
  <c r="P28" i="3"/>
  <c r="J52" i="3"/>
  <c r="J38" i="3"/>
  <c r="J28" i="3"/>
  <c r="R52" i="3"/>
  <c r="R38" i="3"/>
  <c r="R28" i="3"/>
  <c r="L52" i="3"/>
  <c r="L38" i="3"/>
  <c r="L28" i="3"/>
  <c r="T52" i="3"/>
  <c r="T38" i="3"/>
  <c r="T28" i="3"/>
  <c r="N52" i="3"/>
  <c r="N38" i="3"/>
  <c r="N28" i="3"/>
  <c r="D53" i="2"/>
  <c r="D42" i="2"/>
  <c r="D36" i="2"/>
  <c r="D16" i="2"/>
  <c r="D28" i="2" s="1"/>
  <c r="F53" i="2"/>
  <c r="F36" i="2"/>
  <c r="F42" i="2" s="1"/>
  <c r="F16" i="2"/>
  <c r="F28" i="2" s="1"/>
  <c r="H53" i="2"/>
  <c r="H36" i="2"/>
  <c r="H42" i="2" s="1"/>
  <c r="H16" i="2"/>
  <c r="H28" i="2" s="1"/>
  <c r="L53" i="2"/>
  <c r="L36" i="2"/>
  <c r="L42" i="2" s="1"/>
  <c r="L21" i="2"/>
  <c r="L28" i="2" s="1"/>
  <c r="L16" i="2"/>
  <c r="N53" i="2"/>
  <c r="D55" i="2" l="1"/>
  <c r="F55" i="2"/>
  <c r="L55" i="2"/>
  <c r="H55" i="2"/>
  <c r="J56" i="3"/>
  <c r="J58" i="3" s="1"/>
  <c r="L56" i="3"/>
  <c r="L58" i="3" s="1"/>
  <c r="P56" i="3"/>
  <c r="P58" i="3" s="1"/>
  <c r="N56" i="3"/>
  <c r="N58" i="3" s="1"/>
  <c r="R56" i="3"/>
  <c r="R58" i="3" s="1"/>
  <c r="H56" i="3"/>
  <c r="H58" i="3" s="1"/>
  <c r="T56" i="3"/>
  <c r="T58" i="3" s="1"/>
  <c r="N36" i="2" l="1"/>
  <c r="N42" i="2" s="1"/>
  <c r="N55" i="2" s="1"/>
  <c r="N21" i="2"/>
  <c r="N16" i="2"/>
  <c r="N28" i="2" s="1"/>
  <c r="J53" i="2" l="1"/>
  <c r="P53" i="2"/>
  <c r="J42" i="2"/>
  <c r="J55" i="2" s="1"/>
  <c r="J36" i="2"/>
  <c r="P36" i="2"/>
  <c r="P42" i="2" s="1"/>
  <c r="P55" i="2" s="1"/>
  <c r="J28" i="2"/>
  <c r="P28" i="2"/>
  <c r="J16" i="2"/>
  <c r="P16" i="2"/>
  <c r="T53" i="2"/>
  <c r="T36" i="2"/>
  <c r="T42" i="2" s="1"/>
  <c r="T55" i="2" s="1"/>
  <c r="T16" i="2"/>
  <c r="T28" i="2" s="1"/>
  <c r="V53" i="2"/>
  <c r="R53" i="2"/>
  <c r="V36" i="2"/>
  <c r="V42" i="2" s="1"/>
  <c r="V55" i="2" s="1"/>
  <c r="R36" i="2"/>
  <c r="R42" i="2" s="1"/>
  <c r="V28" i="2"/>
  <c r="R16" i="2"/>
  <c r="R28" i="2" s="1"/>
  <c r="V16" i="2"/>
  <c r="R55" i="2" l="1"/>
</calcChain>
</file>

<file path=xl/sharedStrings.xml><?xml version="1.0" encoding="utf-8"?>
<sst xmlns="http://schemas.openxmlformats.org/spreadsheetml/2006/main" count="222" uniqueCount="142">
  <si>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</si>
  <si>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</si>
  <si>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</si>
  <si>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</si>
  <si>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</si>
  <si>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</si>
  <si>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</si>
  <si>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</si>
  <si>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</si>
  <si>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</si>
  <si>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</si>
  <si>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</si>
  <si>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</si>
  <si>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</si>
  <si>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</si>
  <si>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</si>
  <si>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</si>
  <si>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</si>
  <si>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</si>
  <si>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</si>
  <si>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</si>
  <si>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</si>
  <si>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</si>
  <si>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</si>
  <si>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</si>
  <si>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</si>
  <si>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</si>
  <si>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</si>
  <si>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</si>
  <si>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</si>
  <si>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</si>
  <si>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</si>
  <si>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</si>
  <si>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</si>
  <si>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</si>
  <si>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</si>
  <si>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</si>
  <si>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</si>
  <si>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</si>
  <si>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</si>
  <si>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</si>
  <si>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</si>
  <si>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</si>
  <si>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</si>
  <si>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</si>
  <si>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</si>
  <si>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</si>
  <si>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</si>
  <si>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</si>
  <si>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</si>
  <si>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</si>
  <si>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</si>
  <si>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</si>
  <si>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</si>
  <si>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</si>
  <si>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</si>
  <si>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</si>
  <si>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</si>
  <si>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</si>
  <si>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</si>
  <si>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</si>
  <si>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</si>
  <si>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</si>
  <si>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</si>
  <si>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</si>
  <si>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</si>
  <si>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</si>
  <si>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</si>
  <si>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</si>
  <si>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</si>
  <si>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</si>
  <si>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</si>
  <si>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</si>
  <si>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</si>
  <si>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</si>
  <si>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</si>
  <si>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</si>
  <si>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</si>
  <si>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</si>
  <si>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</si>
  <si>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</si>
  <si>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</si>
  <si>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</si>
  <si>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</si>
  <si>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</si>
  <si>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</si>
  <si>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</si>
  <si>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</si>
  <si>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</si>
  <si>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</si>
  <si>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</si>
  <si>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</si>
  <si>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</si>
  <si>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</si>
  <si>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</si>
  <si>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</si>
  <si>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</si>
  <si>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</si>
  <si>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</si>
  <si>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</si>
  <si>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</si>
  <si>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</si>
  <si>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</si>
  <si>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</si>
  <si>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</si>
  <si>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</si>
  <si>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</si>
  <si>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Change in customer funds in transit</t>
  </si>
  <si>
    <t>September 30, 
2021</t>
  </si>
  <si>
    <t>Redemption of redeemable preferred stock</t>
  </si>
  <si>
    <t>December 31, 
2021</t>
  </si>
  <si>
    <t xml:space="preserve">Stock-based compensation expenses </t>
  </si>
  <si>
    <t xml:space="preserve">Reorganization related expenses </t>
  </si>
  <si>
    <t xml:space="preserve">Other non-recurring items </t>
  </si>
  <si>
    <t>December 31, 2021</t>
  </si>
  <si>
    <t>March 31, 
2022</t>
  </si>
  <si>
    <t xml:space="preserve">Financial Information; Non-GAAP Financial Measures </t>
  </si>
  <si>
    <t xml:space="preserve">Non-GAAP measures include the following item: </t>
  </si>
  <si>
    <t>June 30, 
2022</t>
  </si>
  <si>
    <t>  </t>
  </si>
  <si>
    <t>Adjustment to reconcile net (loss) income to net cash provided by operating activities:</t>
  </si>
  <si>
    <t>September 30, 
2022</t>
  </si>
  <si>
    <t>Gain (loss) from change in fair value of warrants</t>
  </si>
  <si>
    <t>December 31, 
2022</t>
  </si>
  <si>
    <t>Year ended</t>
  </si>
  <si>
    <t>Borrowings under related party facility</t>
  </si>
  <si>
    <t>Repayments under related party facility</t>
  </si>
  <si>
    <t>Borrowings under loan and security agreement</t>
  </si>
  <si>
    <t>Repayments under loan and security agreement</t>
  </si>
  <si>
    <t>March 31, 
2023</t>
  </si>
  <si>
    <t>M&amp;A related expense (income)</t>
  </si>
  <si>
    <t>Loss (gain) from change in fair value of Warrants</t>
  </si>
  <si>
    <t>Capital advance extended to customers</t>
  </si>
  <si>
    <t>Capital advance collected from customers</t>
  </si>
  <si>
    <t>Net cash inflow from acquisition of remaining interest in joint venture</t>
  </si>
  <si>
    <t>Proceeds from issuance of common stock in connection with stock-based compensation plan</t>
  </si>
  <si>
    <t>Outstanding operating balances, net</t>
  </si>
  <si>
    <t>June 30, 
2023</t>
  </si>
  <si>
    <t>Treasury stock</t>
  </si>
  <si>
    <t>Common stock repurchased</t>
  </si>
  <si>
    <t>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2022 and its subsequent Quarterly Reports on Form 10-Q, and not rely on any single financial measure to evaluate Payoneer’s business.</t>
  </si>
  <si>
    <r>
      <t>Adjusted EBITDA:</t>
    </r>
    <r>
      <rPr>
        <sz val="11.5"/>
        <color rgb="FF333333"/>
        <rFont val="Open Sans"/>
        <family val="2"/>
      </rPr>
      <t xml:space="preserve"> We provide adjusted EBITDA, a non-GAAP financial measure that represents our net income (loss) adjusted to exclude: M&amp;A related expense (income), stock-based compensation expenses, reorganization related expenses, share in losses (gain) of associated company, gain from change in fair value of warrants, other financial expense (income), net, taxes on income, and depreciation and amortization. Other companies may calculate the above measure differently, and therefore Payoneer’s measures may not be directly comparable to similarly titled measures of other companies.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</si>
</sst>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s>
  <fonts count="13" x14ac:knownFonts="1">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auto="1"/>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58">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169" fontId="3" fillId="0" borderId="0" xfId="0" applyNumberFormat="1" applyFont="1" applyBorder="1" applyAlignment="1">
      <alignment horizontal="right"/>
    </xf>
    <xf numFmtId="169" fontId="3" fillId="0" borderId="3" xfId="0" applyNumberFormat="1" applyFont="1" applyBorder="1" applyAlignment="1">
      <alignment horizontal="right"/>
    </xf>
    <xf numFmtId="169" fontId="3" fillId="0" borderId="5" xfId="0" applyNumberFormat="1" applyFont="1" applyBorder="1" applyAlignment="1">
      <alignment horizontal="right"/>
    </xf>
    <xf numFmtId="167" fontId="3" fillId="0" borderId="0" xfId="1" applyNumberFormat="1" applyFont="1" applyAlignment="1">
      <alignment horizontal="right"/>
    </xf>
    <xf numFmtId="167" fontId="3" fillId="0" borderId="2" xfId="1" applyNumberFormat="1" applyFont="1" applyBorder="1" applyAlignment="1">
      <alignment horizontal="right"/>
    </xf>
    <xf numFmtId="167" fontId="3" fillId="0" borderId="1" xfId="1" applyNumberFormat="1" applyFont="1" applyBorder="1" applyAlignment="1">
      <alignment horizontal="right"/>
    </xf>
    <xf numFmtId="167" fontId="3" fillId="0" borderId="3" xfId="1" applyNumberFormat="1" applyFont="1" applyBorder="1" applyAlignment="1">
      <alignment horizontal="right"/>
    </xf>
    <xf numFmtId="167" fontId="4" fillId="0" borderId="0" xfId="1" applyNumberFormat="1" applyFont="1" applyAlignment="1">
      <alignment horizontal="center"/>
    </xf>
    <xf numFmtId="167" fontId="4" fillId="0" borderId="1" xfId="1" quotePrefix="1" applyNumberFormat="1" applyFont="1" applyBorder="1" applyAlignment="1">
      <alignment horizontal="center" vertical="top"/>
    </xf>
    <xf numFmtId="49" fontId="4" fillId="0" borderId="1" xfId="1" applyNumberFormat="1" applyFont="1" applyBorder="1"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Alignment="1">
      <alignment vertical="top"/>
    </xf>
    <xf numFmtId="167" fontId="4" fillId="0" borderId="1" xfId="1" applyNumberFormat="1" applyFont="1" applyBorder="1" applyAlignment="1">
      <alignment horizontal="center" vertical="top"/>
    </xf>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view="pageBreakPreview" zoomScaleNormal="100" zoomScaleSheetLayoutView="100" workbookViewId="0">
      <selection activeCell="B10" sqref="B10"/>
    </sheetView>
  </sheetViews>
  <sheetFormatPr defaultRowHeight="15" x14ac:dyDescent="0.25"/>
  <cols>
    <col min="1" max="1" width="3.140625" customWidth="1"/>
    <col min="2" max="2" width="184.85546875" customWidth="1"/>
  </cols>
  <sheetData>
    <row r="4" spans="2:2" ht="16.350000000000001" customHeight="1" x14ac:dyDescent="0.25">
      <c r="B4" s="36" t="s">
        <v>116</v>
      </c>
    </row>
    <row r="6" spans="2:2" ht="181.5" x14ac:dyDescent="0.25">
      <c r="B6" s="38" t="s">
        <v>140</v>
      </c>
    </row>
    <row r="8" spans="2:2" ht="16.5" x14ac:dyDescent="0.25">
      <c r="B8" s="37" t="s">
        <v>117</v>
      </c>
    </row>
    <row r="10" spans="2:2" ht="66" x14ac:dyDescent="0.25">
      <c r="B10" s="39" t="s">
        <v>141</v>
      </c>
    </row>
  </sheetData>
  <pageMargins left="0.25" right="0.25" top="0.75" bottom="0.75" header="0.3" footer="0.3"/>
  <pageSetup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5:AL33"/>
  <sheetViews>
    <sheetView showGridLines="0" view="pageBreakPreview" zoomScale="85" zoomScaleNormal="100" zoomScaleSheetLayoutView="85" workbookViewId="0">
      <pane xSplit="3" ySplit="7" topLeftCell="H8" activePane="bottomRight" state="frozen"/>
      <selection pane="topRight" activeCell="D1" sqref="D1"/>
      <selection pane="bottomLeft" activeCell="A8" sqref="A8"/>
      <selection pane="bottomRight" activeCell="D8" sqref="D8"/>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85546875" style="1" customWidth="1"/>
    <col min="26" max="26" width="13" style="1" customWidth="1"/>
    <col min="27" max="27" width="4" style="1" customWidth="1"/>
    <col min="28" max="28" width="13" style="1" customWidth="1"/>
    <col min="29" max="29" width="4" style="1" customWidth="1"/>
    <col min="30" max="30" width="13" style="1" customWidth="1"/>
    <col min="31" max="31" width="4" style="1" customWidth="1"/>
    <col min="32" max="32" width="13" style="1" customWidth="1"/>
    <col min="33" max="33" width="4" style="1" customWidth="1"/>
    <col min="34" max="34" width="13" style="1" customWidth="1"/>
    <col min="35" max="35" width="4" style="1" customWidth="1"/>
    <col min="36" max="36" width="13" style="1" customWidth="1"/>
    <col min="37" max="37" width="4" style="1" customWidth="1"/>
    <col min="38" max="38" width="13" style="1" customWidth="1"/>
    <col min="39" max="16384" width="8.7109375" style="1"/>
  </cols>
  <sheetData>
    <row r="5" spans="2:38" ht="12.95" customHeight="1" x14ac:dyDescent="0.2"/>
    <row r="6" spans="2:38" x14ac:dyDescent="0.2">
      <c r="D6" s="57" t="s">
        <v>0</v>
      </c>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row>
    <row r="7" spans="2:38" ht="25.5" x14ac:dyDescent="0.2">
      <c r="B7" s="2" t="s">
        <v>1</v>
      </c>
      <c r="C7" s="3"/>
      <c r="D7" s="4" t="s">
        <v>98</v>
      </c>
      <c r="E7" s="5"/>
      <c r="F7" s="6" t="s">
        <v>103</v>
      </c>
      <c r="G7" s="5"/>
      <c r="H7" s="6" t="s">
        <v>18</v>
      </c>
      <c r="I7" s="5"/>
      <c r="J7" s="6" t="s">
        <v>106</v>
      </c>
      <c r="L7" s="7" t="s">
        <v>99</v>
      </c>
      <c r="M7" s="5"/>
      <c r="N7" s="7" t="s">
        <v>100</v>
      </c>
      <c r="O7" s="5"/>
      <c r="P7" s="7" t="s">
        <v>2</v>
      </c>
      <c r="Q7" s="5"/>
      <c r="R7" s="7" t="s">
        <v>3</v>
      </c>
      <c r="S7" s="5"/>
      <c r="T7" s="7" t="s">
        <v>101</v>
      </c>
      <c r="U7" s="5"/>
      <c r="V7" s="7" t="s">
        <v>102</v>
      </c>
      <c r="W7" s="5"/>
      <c r="X7" s="7" t="s">
        <v>108</v>
      </c>
      <c r="Z7" s="7" t="s">
        <v>110</v>
      </c>
      <c r="AB7" s="7" t="s">
        <v>115</v>
      </c>
      <c r="AD7" s="7" t="s">
        <v>118</v>
      </c>
      <c r="AF7" s="7" t="s">
        <v>121</v>
      </c>
      <c r="AH7" s="7" t="s">
        <v>123</v>
      </c>
      <c r="AJ7" s="7" t="s">
        <v>129</v>
      </c>
      <c r="AL7" s="7" t="s">
        <v>137</v>
      </c>
    </row>
    <row r="8" spans="2:38" x14ac:dyDescent="0.2">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c r="AD8" s="8">
        <v>148190</v>
      </c>
      <c r="AF8" s="8">
        <v>158917</v>
      </c>
      <c r="AH8" s="8">
        <v>183558</v>
      </c>
      <c r="AJ8" s="8">
        <v>192014</v>
      </c>
      <c r="AL8" s="8">
        <v>206734</v>
      </c>
    </row>
    <row r="9" spans="2:38" ht="6" customHeight="1" x14ac:dyDescent="0.2">
      <c r="D9" s="9"/>
      <c r="F9" s="9"/>
      <c r="H9" s="9"/>
      <c r="J9" s="9"/>
      <c r="L9" s="9"/>
      <c r="N9" s="9"/>
      <c r="O9" s="9"/>
      <c r="P9" s="9"/>
      <c r="Q9" s="9"/>
      <c r="R9" s="9"/>
      <c r="S9" s="9"/>
      <c r="T9" s="9"/>
      <c r="U9" s="9"/>
      <c r="V9" s="9"/>
      <c r="W9" s="9"/>
      <c r="X9" s="9"/>
      <c r="Z9" s="9"/>
      <c r="AB9" s="9"/>
    </row>
    <row r="10" spans="2:38" x14ac:dyDescent="0.2">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c r="AD10" s="41">
        <v>26212</v>
      </c>
      <c r="AF10" s="41">
        <v>27986</v>
      </c>
      <c r="AH10" s="41">
        <v>30392</v>
      </c>
      <c r="AJ10" s="41">
        <v>27081</v>
      </c>
      <c r="AL10" s="41">
        <v>28497</v>
      </c>
    </row>
    <row r="11" spans="2:38" x14ac:dyDescent="0.2">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c r="AD11" s="41">
        <v>35392</v>
      </c>
      <c r="AF11" s="41">
        <v>37744</v>
      </c>
      <c r="AH11" s="41">
        <v>41304</v>
      </c>
      <c r="AJ11" s="41">
        <v>40095</v>
      </c>
      <c r="AL11" s="41">
        <v>40527</v>
      </c>
    </row>
    <row r="12" spans="2:38" x14ac:dyDescent="0.2">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c r="AD12" s="41">
        <v>26607</v>
      </c>
      <c r="AF12" s="41">
        <v>29617</v>
      </c>
      <c r="AH12" s="41">
        <v>32902</v>
      </c>
      <c r="AJ12" s="41">
        <v>29280</v>
      </c>
      <c r="AL12" s="41">
        <v>27995</v>
      </c>
    </row>
    <row r="13" spans="2:38" x14ac:dyDescent="0.2">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c r="AD13" s="41">
        <v>36820</v>
      </c>
      <c r="AF13" s="41">
        <v>41081</v>
      </c>
      <c r="AH13" s="41">
        <v>52194</v>
      </c>
      <c r="AJ13" s="41">
        <v>47826</v>
      </c>
      <c r="AL13" s="41">
        <v>48402</v>
      </c>
    </row>
    <row r="14" spans="2:38" x14ac:dyDescent="0.2">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c r="AD14" s="41">
        <v>20192</v>
      </c>
      <c r="AF14" s="41">
        <v>21693</v>
      </c>
      <c r="AH14" s="41">
        <v>29997</v>
      </c>
      <c r="AJ14" s="41">
        <v>26681</v>
      </c>
      <c r="AL14" s="41">
        <v>22012</v>
      </c>
    </row>
    <row r="15" spans="2:38" x14ac:dyDescent="0.2">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c r="AD15" s="42">
        <v>5171</v>
      </c>
      <c r="AF15" s="42">
        <v>5899</v>
      </c>
      <c r="AH15" s="42">
        <v>5333</v>
      </c>
      <c r="AJ15" s="42">
        <v>6039</v>
      </c>
      <c r="AL15" s="42">
        <v>5909</v>
      </c>
    </row>
    <row r="16" spans="2:38" x14ac:dyDescent="0.2">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c r="AD16" s="41">
        <v>150394</v>
      </c>
      <c r="AF16" s="41">
        <v>164020</v>
      </c>
      <c r="AH16" s="41">
        <v>192122</v>
      </c>
      <c r="AJ16" s="41">
        <f>SUM(AJ10:AJ15)</f>
        <v>177002</v>
      </c>
      <c r="AL16" s="41">
        <f>SUM(AL10:AL15)</f>
        <v>173342</v>
      </c>
    </row>
    <row r="17" spans="2:38" ht="6" customHeight="1" x14ac:dyDescent="0.2">
      <c r="D17" s="9"/>
      <c r="F17" s="9"/>
      <c r="H17" s="9"/>
      <c r="J17" s="9"/>
      <c r="L17" s="9"/>
      <c r="N17" s="9"/>
      <c r="O17" s="9"/>
      <c r="P17" s="9"/>
      <c r="Q17" s="9"/>
      <c r="R17" s="9"/>
      <c r="S17" s="9"/>
      <c r="T17" s="9"/>
      <c r="U17" s="9"/>
      <c r="V17" s="9"/>
      <c r="W17" s="9"/>
      <c r="X17" s="9"/>
      <c r="Z17" s="9"/>
      <c r="AB17" s="9"/>
    </row>
    <row r="18" spans="2:38" x14ac:dyDescent="0.2">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c r="AD18" s="41">
        <v>-2204</v>
      </c>
      <c r="AF18" s="41">
        <v>-5103</v>
      </c>
      <c r="AH18" s="41">
        <v>-8564</v>
      </c>
      <c r="AJ18" s="41">
        <f>AJ8-AJ16</f>
        <v>15012</v>
      </c>
      <c r="AL18" s="41">
        <f>AL8-AL16</f>
        <v>33392</v>
      </c>
    </row>
    <row r="19" spans="2:38" ht="6" customHeight="1" x14ac:dyDescent="0.2">
      <c r="D19" s="9"/>
      <c r="F19" s="9"/>
      <c r="H19" s="9"/>
      <c r="J19" s="9"/>
      <c r="L19" s="9"/>
      <c r="N19" s="9"/>
      <c r="O19" s="9"/>
      <c r="P19" s="9"/>
      <c r="Q19" s="9"/>
      <c r="R19" s="9"/>
      <c r="S19" s="9"/>
      <c r="T19" s="9"/>
      <c r="U19" s="9"/>
      <c r="V19" s="9"/>
      <c r="W19" s="9"/>
      <c r="X19" s="9"/>
      <c r="Z19" s="9"/>
      <c r="AB19" s="9"/>
    </row>
    <row r="20" spans="2:38" x14ac:dyDescent="0.2">
      <c r="B20" s="1" t="s">
        <v>15</v>
      </c>
      <c r="D20" s="9"/>
      <c r="F20" s="9"/>
      <c r="H20" s="9"/>
      <c r="J20" s="9"/>
      <c r="L20" s="9"/>
      <c r="N20" s="9"/>
      <c r="O20" s="9"/>
      <c r="P20" s="9"/>
      <c r="Q20" s="9"/>
      <c r="R20" s="9"/>
      <c r="S20" s="9"/>
      <c r="T20" s="9"/>
      <c r="U20" s="9"/>
      <c r="V20" s="9"/>
      <c r="W20" s="9"/>
      <c r="X20" s="9"/>
      <c r="Z20" s="9"/>
      <c r="AB20" s="9"/>
      <c r="AD20" s="41"/>
    </row>
    <row r="21" spans="2:38" x14ac:dyDescent="0.2">
      <c r="B21" s="1" t="s">
        <v>122</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c r="AD21" s="41">
        <v>12831</v>
      </c>
      <c r="AF21" s="41">
        <v>-15095</v>
      </c>
      <c r="AH21" s="41">
        <v>5031</v>
      </c>
      <c r="AJ21" s="41">
        <v>-252</v>
      </c>
      <c r="AL21" s="41">
        <v>13586</v>
      </c>
    </row>
    <row r="22" spans="2:38" x14ac:dyDescent="0.2">
      <c r="B22" s="1" t="s">
        <v>16</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c r="AD22" s="42">
        <v>-4824</v>
      </c>
      <c r="AF22" s="42">
        <v>-3617</v>
      </c>
      <c r="AH22" s="42">
        <v>1005</v>
      </c>
      <c r="AJ22" s="42">
        <v>2350</v>
      </c>
      <c r="AL22" s="42">
        <v>4318</v>
      </c>
    </row>
    <row r="23" spans="2:38" x14ac:dyDescent="0.2">
      <c r="B23" s="1" t="s">
        <v>17</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c r="AD23" s="41">
        <v>8007</v>
      </c>
      <c r="AF23" s="41">
        <v>-18712</v>
      </c>
      <c r="AH23" s="41">
        <v>6036</v>
      </c>
      <c r="AJ23" s="41">
        <f>SUM(AJ21:AJ22)</f>
        <v>2098</v>
      </c>
      <c r="AL23" s="41">
        <f>SUM(AL21:AL22)</f>
        <v>17904</v>
      </c>
    </row>
    <row r="24" spans="2:38" ht="6" customHeight="1" x14ac:dyDescent="0.2">
      <c r="D24" s="9"/>
      <c r="F24" s="9"/>
      <c r="H24" s="9"/>
      <c r="J24" s="9"/>
      <c r="L24" s="9"/>
      <c r="N24" s="9"/>
      <c r="O24" s="9"/>
      <c r="P24" s="9"/>
      <c r="Q24" s="9"/>
      <c r="R24" s="9"/>
      <c r="S24" s="9"/>
      <c r="T24" s="9"/>
      <c r="U24" s="9"/>
      <c r="V24" s="9"/>
      <c r="W24" s="9"/>
      <c r="X24" s="9"/>
      <c r="Z24" s="9"/>
      <c r="AB24" s="9"/>
    </row>
    <row r="25" spans="2:38" x14ac:dyDescent="0.2">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c r="AD25" s="41">
        <v>5803</v>
      </c>
      <c r="AF25" s="41">
        <v>-23815</v>
      </c>
      <c r="AH25" s="41">
        <v>-2528</v>
      </c>
      <c r="AJ25" s="41">
        <f>AJ18+AJ23</f>
        <v>17110</v>
      </c>
      <c r="AL25" s="41">
        <f>AL18+AL23</f>
        <v>51296</v>
      </c>
    </row>
    <row r="26" spans="2:38" ht="6" customHeight="1" x14ac:dyDescent="0.2">
      <c r="D26" s="9"/>
      <c r="F26" s="9"/>
      <c r="H26" s="9"/>
      <c r="J26" s="9"/>
      <c r="L26" s="9"/>
      <c r="N26" s="9"/>
      <c r="O26" s="9"/>
      <c r="P26" s="9"/>
      <c r="Q26" s="9"/>
      <c r="R26" s="9"/>
      <c r="S26" s="9"/>
      <c r="T26" s="9"/>
      <c r="U26" s="9"/>
      <c r="V26" s="9"/>
      <c r="W26" s="9"/>
      <c r="X26" s="9"/>
      <c r="Z26" s="9"/>
      <c r="AB26" s="9"/>
    </row>
    <row r="27" spans="2:38" x14ac:dyDescent="0.2">
      <c r="B27" s="1" t="s">
        <v>91</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c r="AD27" s="41">
        <v>1374</v>
      </c>
      <c r="AF27" s="41">
        <v>2635</v>
      </c>
      <c r="AH27" s="41">
        <v>7610</v>
      </c>
      <c r="AJ27" s="41">
        <v>9172</v>
      </c>
      <c r="AL27" s="41">
        <v>5747</v>
      </c>
    </row>
    <row r="28" spans="2:38" ht="6" customHeight="1" x14ac:dyDescent="0.2">
      <c r="D28" s="9"/>
      <c r="F28" s="9"/>
      <c r="H28" s="9"/>
      <c r="J28" s="9"/>
      <c r="L28" s="9"/>
      <c r="N28" s="9"/>
      <c r="O28" s="9"/>
      <c r="P28" s="9"/>
      <c r="Q28" s="9"/>
      <c r="R28" s="9"/>
      <c r="S28" s="9"/>
      <c r="T28" s="9"/>
      <c r="U28" s="9"/>
      <c r="V28" s="9"/>
      <c r="W28" s="9"/>
      <c r="X28" s="9"/>
      <c r="Z28" s="9"/>
      <c r="AB28" s="9"/>
    </row>
    <row r="29" spans="2:38" x14ac:dyDescent="0.2">
      <c r="B29" s="1" t="s">
        <v>96</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c r="AD29" s="43">
        <v>7</v>
      </c>
      <c r="AF29" s="41">
        <v>2</v>
      </c>
      <c r="AH29" s="41">
        <v>13</v>
      </c>
      <c r="AJ29" s="41">
        <v>0</v>
      </c>
      <c r="AL29" s="41">
        <v>0</v>
      </c>
    </row>
    <row r="30" spans="2:38" ht="6" customHeight="1" x14ac:dyDescent="0.2">
      <c r="D30" s="9"/>
      <c r="F30" s="9"/>
      <c r="H30" s="9"/>
      <c r="J30" s="9"/>
      <c r="L30" s="9"/>
      <c r="N30" s="9"/>
      <c r="O30" s="9"/>
      <c r="P30" s="9"/>
      <c r="Q30" s="9"/>
      <c r="R30" s="9"/>
      <c r="S30" s="9"/>
      <c r="T30" s="9"/>
      <c r="U30" s="9"/>
      <c r="V30" s="9"/>
      <c r="W30" s="9"/>
      <c r="X30" s="9"/>
      <c r="Z30" s="9"/>
      <c r="AB30" s="9"/>
      <c r="AD30" s="9"/>
    </row>
    <row r="31" spans="2:38" ht="13.5" thickBot="1" x14ac:dyDescent="0.25">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c r="AD31" s="29">
        <v>4422</v>
      </c>
      <c r="AF31" s="29">
        <v>26452</v>
      </c>
      <c r="AH31" s="29">
        <v>-10151</v>
      </c>
      <c r="AJ31" s="29">
        <f>AJ25-AJ27-AJ29</f>
        <v>7938</v>
      </c>
      <c r="AL31" s="29">
        <f>AL25-AL27-AL29</f>
        <v>45549</v>
      </c>
    </row>
    <row r="32" spans="2:38" ht="13.5" thickTop="1" x14ac:dyDescent="0.2"/>
    <row r="33" spans="30:30" x14ac:dyDescent="0.2">
      <c r="AD33" s="41"/>
    </row>
  </sheetData>
  <mergeCells count="1">
    <mergeCell ref="D6:AL6"/>
  </mergeCells>
  <pageMargins left="0.25" right="0.25" top="0.75" bottom="0.75" header="0.3" footer="0.3"/>
  <pageSetup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AL20"/>
  <sheetViews>
    <sheetView showGridLines="0" view="pageBreakPreview" zoomScaleNormal="100" zoomScaleSheetLayoutView="100" workbookViewId="0">
      <pane xSplit="3" ySplit="7" topLeftCell="L8" activePane="bottomRight" state="frozen"/>
      <selection pane="topRight" activeCell="D1" sqref="D1"/>
      <selection pane="bottomLeft" activeCell="A8" sqref="A8"/>
      <selection pane="bottomRight" activeCell="D8" sqref="D8"/>
    </sheetView>
  </sheetViews>
  <sheetFormatPr defaultColWidth="8.7109375" defaultRowHeight="12.75" x14ac:dyDescent="0.2"/>
  <cols>
    <col min="1" max="1" width="3" style="1" customWidth="1"/>
    <col min="2" max="2" width="38.8554687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4" style="1" customWidth="1"/>
    <col min="26" max="26" width="13" style="1" customWidth="1"/>
    <col min="27" max="27" width="3.85546875" style="1" customWidth="1"/>
    <col min="28" max="28" width="13" style="1" customWidth="1"/>
    <col min="29" max="29" width="3.140625" style="1" customWidth="1"/>
    <col min="30" max="30" width="13" style="1" customWidth="1"/>
    <col min="31" max="31" width="4.28515625" style="1" customWidth="1"/>
    <col min="32" max="32" width="13" style="1" customWidth="1"/>
    <col min="33" max="33" width="4.28515625" style="1" customWidth="1"/>
    <col min="34" max="34" width="13" style="1" customWidth="1"/>
    <col min="35" max="35" width="3.85546875" style="1" customWidth="1"/>
    <col min="36" max="36" width="13" style="1" customWidth="1"/>
    <col min="37" max="37" width="3.140625" style="1" customWidth="1"/>
    <col min="38" max="38" width="13" style="1" customWidth="1"/>
    <col min="39" max="16384" width="8.7109375" style="1"/>
  </cols>
  <sheetData>
    <row r="6" spans="2:38" x14ac:dyDescent="0.2">
      <c r="D6" s="57" t="s">
        <v>0</v>
      </c>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row>
    <row r="7" spans="2:38" ht="38.25" x14ac:dyDescent="0.2">
      <c r="B7" s="2" t="s">
        <v>1</v>
      </c>
      <c r="C7" s="3"/>
      <c r="D7" s="23" t="s">
        <v>98</v>
      </c>
      <c r="E7" s="26"/>
      <c r="F7" s="23" t="s">
        <v>97</v>
      </c>
      <c r="G7" s="26"/>
      <c r="H7" s="23" t="s">
        <v>18</v>
      </c>
      <c r="I7" s="26"/>
      <c r="J7" s="23" t="s">
        <v>19</v>
      </c>
      <c r="L7" s="27" t="s">
        <v>99</v>
      </c>
      <c r="M7" s="5"/>
      <c r="N7" s="27" t="s">
        <v>100</v>
      </c>
      <c r="O7" s="26"/>
      <c r="P7" s="27" t="s">
        <v>2</v>
      </c>
      <c r="Q7" s="26"/>
      <c r="R7" s="27" t="s">
        <v>3</v>
      </c>
      <c r="S7" s="26"/>
      <c r="T7" s="27" t="s">
        <v>101</v>
      </c>
      <c r="U7" s="26"/>
      <c r="V7" s="27" t="s">
        <v>102</v>
      </c>
      <c r="W7" s="26"/>
      <c r="X7" s="27" t="s">
        <v>108</v>
      </c>
      <c r="Z7" s="27" t="s">
        <v>110</v>
      </c>
      <c r="AB7" s="27" t="s">
        <v>115</v>
      </c>
      <c r="AD7" s="27" t="s">
        <v>118</v>
      </c>
      <c r="AF7" s="27" t="s">
        <v>121</v>
      </c>
      <c r="AH7" s="27" t="s">
        <v>123</v>
      </c>
      <c r="AJ7" s="27" t="s">
        <v>129</v>
      </c>
      <c r="AL7" s="27" t="s">
        <v>137</v>
      </c>
    </row>
    <row r="8" spans="2:38" x14ac:dyDescent="0.2">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c r="AD8" s="41">
        <v>4422</v>
      </c>
      <c r="AF8" s="41">
        <v>-26452</v>
      </c>
      <c r="AH8" s="41">
        <v>-10151</v>
      </c>
      <c r="AI8" s="40"/>
      <c r="AJ8" s="20">
        <v>7938</v>
      </c>
      <c r="AL8" s="41">
        <v>45549</v>
      </c>
    </row>
    <row r="9" spans="2:38" x14ac:dyDescent="0.2">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c r="AD9" s="41">
        <v>5171</v>
      </c>
      <c r="AF9" s="41">
        <v>5899</v>
      </c>
      <c r="AH9" s="41">
        <v>5333</v>
      </c>
      <c r="AI9" s="40"/>
      <c r="AJ9" s="20">
        <v>6039</v>
      </c>
      <c r="AL9" s="41">
        <v>5909</v>
      </c>
    </row>
    <row r="10" spans="2:38" x14ac:dyDescent="0.2">
      <c r="B10" s="32" t="s">
        <v>91</v>
      </c>
      <c r="D10" s="20">
        <v>630</v>
      </c>
      <c r="F10" s="20">
        <v>706</v>
      </c>
      <c r="H10" s="20">
        <v>1934</v>
      </c>
      <c r="J10" s="20">
        <v>1439</v>
      </c>
      <c r="L10" s="20">
        <v>2573</v>
      </c>
      <c r="N10" s="20">
        <v>2227</v>
      </c>
      <c r="P10" s="20">
        <v>1931</v>
      </c>
      <c r="R10" s="20">
        <v>1589</v>
      </c>
      <c r="T10" s="20">
        <v>1731</v>
      </c>
      <c r="V10" s="20">
        <v>3197</v>
      </c>
      <c r="X10" s="20">
        <v>662</v>
      </c>
      <c r="Z10" s="20">
        <v>3121</v>
      </c>
      <c r="AA10" s="40"/>
      <c r="AB10" s="20">
        <v>1967</v>
      </c>
      <c r="AD10" s="41">
        <v>1374</v>
      </c>
      <c r="AF10" s="41">
        <v>2635</v>
      </c>
      <c r="AH10" s="41">
        <v>7610</v>
      </c>
      <c r="AI10" s="40"/>
      <c r="AJ10" s="20">
        <v>9172</v>
      </c>
      <c r="AL10" s="41">
        <v>5747</v>
      </c>
    </row>
    <row r="11" spans="2:38" x14ac:dyDescent="0.2">
      <c r="B11" s="32" t="s">
        <v>94</v>
      </c>
      <c r="D11" s="21">
        <v>89</v>
      </c>
      <c r="F11" s="21">
        <v>441</v>
      </c>
      <c r="H11" s="21">
        <v>2089</v>
      </c>
      <c r="J11" s="21">
        <v>-3143</v>
      </c>
      <c r="L11" s="21">
        <v>1803</v>
      </c>
      <c r="N11" s="21">
        <v>-1381</v>
      </c>
      <c r="P11" s="21">
        <v>-2602</v>
      </c>
      <c r="R11" s="21">
        <v>168</v>
      </c>
      <c r="T11" s="21">
        <v>622</v>
      </c>
      <c r="V11" s="21">
        <v>2937</v>
      </c>
      <c r="X11" s="21">
        <v>3306</v>
      </c>
      <c r="Z11" s="21">
        <v>-11</v>
      </c>
      <c r="AA11" s="40"/>
      <c r="AB11" s="21">
        <v>2695</v>
      </c>
      <c r="AD11" s="42">
        <v>4824</v>
      </c>
      <c r="AF11" s="42">
        <v>3617</v>
      </c>
      <c r="AH11" s="42">
        <v>-1005</v>
      </c>
      <c r="AI11" s="40"/>
      <c r="AJ11" s="21">
        <v>-2350</v>
      </c>
      <c r="AL11" s="42">
        <v>-4318</v>
      </c>
    </row>
    <row r="12" spans="2:38" x14ac:dyDescent="0.2">
      <c r="B12" s="33" t="s">
        <v>95</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c r="AD12" s="41">
        <v>15791</v>
      </c>
      <c r="AF12" s="41">
        <v>-14301</v>
      </c>
      <c r="AH12" s="41">
        <v>1787</v>
      </c>
      <c r="AI12" s="40"/>
      <c r="AJ12" s="20">
        <f>SUM(AJ8:AJ11)</f>
        <v>20799</v>
      </c>
      <c r="AL12" s="41">
        <f>SUM(AL8:AL11)</f>
        <v>52887</v>
      </c>
    </row>
    <row r="13" spans="2:38" x14ac:dyDescent="0.2">
      <c r="B13" s="32" t="s">
        <v>111</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c r="AD13" s="41">
        <v>11890</v>
      </c>
      <c r="AF13" s="41">
        <v>13525</v>
      </c>
      <c r="AH13" s="41">
        <v>13827</v>
      </c>
      <c r="AI13" s="40"/>
      <c r="AJ13" s="20">
        <v>16927</v>
      </c>
      <c r="AL13" s="41">
        <v>16173</v>
      </c>
    </row>
    <row r="14" spans="2:38" x14ac:dyDescent="0.2">
      <c r="B14" s="32" t="s">
        <v>112</v>
      </c>
      <c r="D14" s="20">
        <v>0</v>
      </c>
      <c r="F14" s="20">
        <v>0</v>
      </c>
      <c r="H14" s="20">
        <v>0</v>
      </c>
      <c r="J14" s="20">
        <v>0</v>
      </c>
      <c r="L14" s="20">
        <v>0</v>
      </c>
      <c r="N14" s="20">
        <v>0</v>
      </c>
      <c r="P14" s="20">
        <v>0</v>
      </c>
      <c r="R14" s="20">
        <v>0</v>
      </c>
      <c r="T14" s="20">
        <v>0</v>
      </c>
      <c r="V14" s="20">
        <v>5087</v>
      </c>
      <c r="X14" s="40">
        <v>0</v>
      </c>
      <c r="Z14" s="40">
        <v>0</v>
      </c>
      <c r="AA14" s="40"/>
      <c r="AB14" s="40">
        <v>0</v>
      </c>
      <c r="AD14" s="41">
        <v>0</v>
      </c>
      <c r="AF14" s="41">
        <v>0</v>
      </c>
      <c r="AH14" s="41">
        <v>0</v>
      </c>
      <c r="AI14" s="40"/>
      <c r="AJ14" s="40">
        <v>0</v>
      </c>
      <c r="AL14" s="41">
        <v>0</v>
      </c>
    </row>
    <row r="15" spans="2:38" x14ac:dyDescent="0.2">
      <c r="B15" s="32" t="s">
        <v>92</v>
      </c>
      <c r="D15" s="20">
        <v>0</v>
      </c>
      <c r="F15" s="20">
        <v>0</v>
      </c>
      <c r="H15" s="20">
        <v>0</v>
      </c>
      <c r="J15" s="20">
        <v>81</v>
      </c>
      <c r="L15" s="20">
        <v>22</v>
      </c>
      <c r="N15" s="20">
        <v>83</v>
      </c>
      <c r="P15" s="20">
        <v>4</v>
      </c>
      <c r="R15" s="20">
        <v>34</v>
      </c>
      <c r="T15" s="20">
        <v>6</v>
      </c>
      <c r="V15" s="20">
        <v>-5</v>
      </c>
      <c r="X15" s="20">
        <v>10</v>
      </c>
      <c r="Z15" s="20">
        <v>26</v>
      </c>
      <c r="AA15" s="40"/>
      <c r="AB15" s="20">
        <v>-20</v>
      </c>
      <c r="AD15" s="41">
        <v>7</v>
      </c>
      <c r="AF15" s="41">
        <v>2</v>
      </c>
      <c r="AH15" s="41">
        <v>13</v>
      </c>
      <c r="AI15" s="40"/>
      <c r="AJ15" s="20">
        <v>0</v>
      </c>
      <c r="AL15" s="41">
        <v>0</v>
      </c>
    </row>
    <row r="16" spans="2:38" x14ac:dyDescent="0.2">
      <c r="B16" s="32" t="s">
        <v>130</v>
      </c>
      <c r="D16" s="20">
        <v>0</v>
      </c>
      <c r="F16" s="20">
        <v>0</v>
      </c>
      <c r="H16" s="20">
        <v>0</v>
      </c>
      <c r="J16" s="20">
        <v>1098</v>
      </c>
      <c r="L16" s="20">
        <v>0</v>
      </c>
      <c r="N16" s="20">
        <v>0</v>
      </c>
      <c r="P16" s="20">
        <v>0</v>
      </c>
      <c r="R16" s="20">
        <v>0</v>
      </c>
      <c r="T16" s="20">
        <v>0</v>
      </c>
      <c r="V16" s="20">
        <v>-1074</v>
      </c>
      <c r="X16" s="20">
        <v>-390</v>
      </c>
      <c r="Z16" s="20">
        <v>-257</v>
      </c>
      <c r="AA16" s="40"/>
      <c r="AB16" s="20">
        <v>-619</v>
      </c>
      <c r="AD16" s="41">
        <v>-116</v>
      </c>
      <c r="AF16" s="41">
        <v>-1588</v>
      </c>
      <c r="AH16" s="41">
        <v>0</v>
      </c>
      <c r="AI16" s="40"/>
      <c r="AJ16" s="20">
        <v>774</v>
      </c>
      <c r="AL16" s="41">
        <v>498</v>
      </c>
    </row>
    <row r="17" spans="2:38" x14ac:dyDescent="0.2">
      <c r="B17" s="32" t="s">
        <v>131</v>
      </c>
      <c r="D17" s="20">
        <v>0</v>
      </c>
      <c r="F17" s="20">
        <v>0</v>
      </c>
      <c r="H17" s="20">
        <v>0</v>
      </c>
      <c r="J17" s="20">
        <v>0</v>
      </c>
      <c r="L17" s="20">
        <v>0</v>
      </c>
      <c r="N17" s="20">
        <v>0</v>
      </c>
      <c r="P17" s="20">
        <v>0</v>
      </c>
      <c r="R17" s="20">
        <v>0</v>
      </c>
      <c r="T17" s="20">
        <v>0</v>
      </c>
      <c r="V17" s="20">
        <v>-12076</v>
      </c>
      <c r="X17" s="20">
        <v>-11321</v>
      </c>
      <c r="Z17" s="20">
        <v>11573</v>
      </c>
      <c r="AA17" s="40"/>
      <c r="AB17" s="20">
        <v>-31196</v>
      </c>
      <c r="AD17" s="41">
        <v>-12831</v>
      </c>
      <c r="AF17" s="41">
        <v>15095</v>
      </c>
      <c r="AH17" s="41">
        <v>-5031</v>
      </c>
      <c r="AI17" s="40"/>
      <c r="AJ17" s="20">
        <v>252</v>
      </c>
      <c r="AL17" s="41">
        <v>-13586</v>
      </c>
    </row>
    <row r="18" spans="2:38" x14ac:dyDescent="0.2">
      <c r="B18" s="32" t="s">
        <v>113</v>
      </c>
      <c r="D18" s="20">
        <v>0</v>
      </c>
      <c r="F18" s="20">
        <v>0</v>
      </c>
      <c r="H18" s="20">
        <v>0</v>
      </c>
      <c r="L18" s="20">
        <v>0</v>
      </c>
      <c r="N18" s="20">
        <v>0</v>
      </c>
      <c r="P18" s="20">
        <v>-5654</v>
      </c>
      <c r="R18" s="20">
        <v>1350</v>
      </c>
      <c r="T18" s="20">
        <v>0</v>
      </c>
      <c r="V18" s="20">
        <v>0</v>
      </c>
      <c r="X18" s="20">
        <v>0</v>
      </c>
      <c r="Z18" s="20">
        <v>0</v>
      </c>
      <c r="AA18" s="40"/>
      <c r="AB18" s="20">
        <v>0</v>
      </c>
      <c r="AD18" s="21">
        <v>0</v>
      </c>
      <c r="AF18" s="21">
        <v>0</v>
      </c>
      <c r="AH18" s="21">
        <v>0</v>
      </c>
      <c r="AI18" s="40"/>
      <c r="AJ18" s="20">
        <v>0</v>
      </c>
      <c r="AL18" s="21">
        <v>0</v>
      </c>
    </row>
    <row r="19" spans="2:38" ht="13.5" thickBot="1" x14ac:dyDescent="0.25">
      <c r="B19" s="33" t="s">
        <v>93</v>
      </c>
      <c r="D19" s="30">
        <f>SUM(D12:D18)</f>
        <v>8870</v>
      </c>
      <c r="F19" s="30">
        <f>SUM(F12:F18)</f>
        <v>8009</v>
      </c>
      <c r="H19" s="30">
        <f>SUM(H12:H18)</f>
        <v>5886</v>
      </c>
      <c r="J19" s="30">
        <f>SUM(J12:J18)</f>
        <v>1850</v>
      </c>
      <c r="L19" s="30">
        <f>SUM(L12:L18)</f>
        <v>3263</v>
      </c>
      <c r="N19" s="30">
        <f>SUM(N12:N18)</f>
        <v>1381</v>
      </c>
      <c r="P19" s="30">
        <f>SUM(P12:P18)</f>
        <v>2576</v>
      </c>
      <c r="R19" s="30">
        <f>SUM(R12:R18)</f>
        <v>-832</v>
      </c>
      <c r="T19" s="30">
        <f>SUM(T12:T18)</f>
        <v>7825</v>
      </c>
      <c r="V19" s="30">
        <f>SUM(V12:V18)</f>
        <v>674</v>
      </c>
      <c r="X19" s="30">
        <v>6129</v>
      </c>
      <c r="Z19" s="30">
        <f>SUM(Z12:Z18)</f>
        <v>13539</v>
      </c>
      <c r="AA19" s="40"/>
      <c r="AB19" s="30">
        <f>SUM(AB12:AB18)</f>
        <v>10401</v>
      </c>
      <c r="AD19" s="45">
        <v>14741</v>
      </c>
      <c r="AF19" s="45">
        <v>12733</v>
      </c>
      <c r="AH19" s="45">
        <v>10596</v>
      </c>
      <c r="AI19" s="40"/>
      <c r="AJ19" s="30">
        <f>SUM(AJ12:AJ18)</f>
        <v>38752</v>
      </c>
      <c r="AL19" s="45">
        <f>SUM(AL12:AL18)</f>
        <v>55972</v>
      </c>
    </row>
    <row r="20" spans="2:38" ht="13.5" thickTop="1" x14ac:dyDescent="0.2"/>
  </sheetData>
  <mergeCells count="1">
    <mergeCell ref="D6:AL6"/>
  </mergeCells>
  <pageMargins left="0.25" right="0.25" top="0.75" bottom="0.75" header="0.3" footer="0.3"/>
  <pageSetup scale="4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AL57"/>
  <sheetViews>
    <sheetView showGridLines="0" view="pageBreakPreview" zoomScale="60" zoomScaleNormal="100" workbookViewId="0">
      <pane xSplit="3" ySplit="7" topLeftCell="D8" activePane="bottomRight" state="frozen"/>
      <selection pane="topRight" activeCell="D1" sqref="D1"/>
      <selection pane="bottomLeft" activeCell="A8" sqref="A8"/>
      <selection pane="bottomRight" activeCell="P58" sqref="P58"/>
    </sheetView>
  </sheetViews>
  <sheetFormatPr defaultColWidth="8.7109375" defaultRowHeight="12.75" x14ac:dyDescent="0.2"/>
  <cols>
    <col min="1" max="1" width="3" style="1" customWidth="1"/>
    <col min="2" max="2" width="57.42578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4.28515625" style="1" customWidth="1"/>
    <col min="26" max="26" width="13" style="1" customWidth="1"/>
    <col min="27" max="27" width="3.42578125" style="1" customWidth="1"/>
    <col min="28" max="28" width="13" style="1" customWidth="1"/>
    <col min="29" max="29" width="3.85546875" style="1" customWidth="1"/>
    <col min="30" max="30" width="13" style="1" customWidth="1"/>
    <col min="31" max="31" width="4.28515625" style="1" customWidth="1"/>
    <col min="32" max="32" width="13" style="1" customWidth="1"/>
    <col min="33" max="33" width="4.28515625" style="1" customWidth="1"/>
    <col min="34" max="34" width="13" style="1" customWidth="1"/>
    <col min="35" max="35" width="3.42578125" style="1" customWidth="1"/>
    <col min="36" max="36" width="13" style="1" customWidth="1"/>
    <col min="37" max="37" width="3.85546875" style="1" customWidth="1"/>
    <col min="38" max="38" width="13" style="1" customWidth="1"/>
    <col min="39" max="16384" width="8.7109375" style="1"/>
  </cols>
  <sheetData>
    <row r="6" spans="2:38" x14ac:dyDescent="0.2">
      <c r="D6" s="57" t="s">
        <v>49</v>
      </c>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row>
    <row r="7" spans="2:38" ht="25.5" x14ac:dyDescent="0.2">
      <c r="B7" s="2" t="s">
        <v>1</v>
      </c>
      <c r="C7" s="3"/>
      <c r="D7" s="23" t="s">
        <v>98</v>
      </c>
      <c r="E7" s="5"/>
      <c r="F7" s="23" t="s">
        <v>103</v>
      </c>
      <c r="G7" s="5"/>
      <c r="H7" s="23" t="s">
        <v>18</v>
      </c>
      <c r="I7" s="5"/>
      <c r="J7" s="6" t="s">
        <v>19</v>
      </c>
      <c r="L7" s="7" t="s">
        <v>99</v>
      </c>
      <c r="M7" s="5"/>
      <c r="N7" s="7" t="s">
        <v>100</v>
      </c>
      <c r="O7" s="5"/>
      <c r="P7" s="7" t="s">
        <v>2</v>
      </c>
      <c r="Q7" s="5"/>
      <c r="R7" s="7" t="s">
        <v>3</v>
      </c>
      <c r="S7" s="5"/>
      <c r="T7" s="7" t="s">
        <v>101</v>
      </c>
      <c r="U7" s="5"/>
      <c r="V7" s="7" t="s">
        <v>102</v>
      </c>
      <c r="W7" s="5"/>
      <c r="X7" s="7" t="s">
        <v>108</v>
      </c>
      <c r="Z7" s="7" t="s">
        <v>110</v>
      </c>
      <c r="AB7" s="7" t="s">
        <v>115</v>
      </c>
      <c r="AD7" s="7" t="s">
        <v>118</v>
      </c>
      <c r="AF7" s="7" t="s">
        <v>121</v>
      </c>
      <c r="AH7" s="7" t="s">
        <v>123</v>
      </c>
      <c r="AJ7" s="7" t="s">
        <v>129</v>
      </c>
      <c r="AL7" s="7" t="s">
        <v>137</v>
      </c>
    </row>
    <row r="8" spans="2:38" x14ac:dyDescent="0.2">
      <c r="B8" s="12" t="s">
        <v>20</v>
      </c>
    </row>
    <row r="9" spans="2:38" x14ac:dyDescent="0.2">
      <c r="B9" s="13" t="s">
        <v>21</v>
      </c>
    </row>
    <row r="10" spans="2:38" x14ac:dyDescent="0.2">
      <c r="B10" s="14" t="s">
        <v>22</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c r="AD10" s="41">
        <v>492002</v>
      </c>
      <c r="AF10" s="41">
        <v>507939</v>
      </c>
      <c r="AH10" s="41">
        <v>543299</v>
      </c>
      <c r="AJ10" s="41">
        <v>544542</v>
      </c>
      <c r="AL10" s="41">
        <v>581053</v>
      </c>
    </row>
    <row r="11" spans="2:38" x14ac:dyDescent="0.2">
      <c r="B11" s="14" t="s">
        <v>50</v>
      </c>
      <c r="D11" s="20">
        <v>8839</v>
      </c>
      <c r="F11" s="20">
        <v>9336</v>
      </c>
      <c r="H11" s="20">
        <v>9306</v>
      </c>
      <c r="J11" s="20">
        <v>18909</v>
      </c>
      <c r="L11" s="20">
        <v>3806</v>
      </c>
      <c r="N11" s="20">
        <v>3844</v>
      </c>
      <c r="P11" s="20">
        <v>26433</v>
      </c>
      <c r="R11" s="20">
        <v>26394</v>
      </c>
      <c r="T11" s="20">
        <v>26449</v>
      </c>
      <c r="V11" s="20">
        <v>2716</v>
      </c>
      <c r="X11" s="20">
        <v>2840</v>
      </c>
      <c r="Z11" s="41">
        <v>3000</v>
      </c>
      <c r="AB11" s="41">
        <v>3088</v>
      </c>
      <c r="AD11" s="41">
        <v>3102</v>
      </c>
      <c r="AF11" s="41">
        <v>3172</v>
      </c>
      <c r="AH11" s="41">
        <v>2882</v>
      </c>
      <c r="AJ11" s="41">
        <v>9525</v>
      </c>
      <c r="AL11" s="41">
        <v>9710</v>
      </c>
    </row>
    <row r="12" spans="2:38" x14ac:dyDescent="0.2">
      <c r="B12" s="14" t="s">
        <v>51</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c r="AD12" s="41">
        <v>5140642</v>
      </c>
      <c r="AF12" s="41">
        <v>5039624</v>
      </c>
      <c r="AH12" s="41">
        <v>5838612</v>
      </c>
      <c r="AJ12" s="41">
        <v>5467274</v>
      </c>
      <c r="AL12" s="41">
        <v>5528701</v>
      </c>
    </row>
    <row r="13" spans="2:38" x14ac:dyDescent="0.2">
      <c r="B13" s="14" t="s">
        <v>52</v>
      </c>
      <c r="D13" s="20">
        <v>13342</v>
      </c>
      <c r="F13" s="20">
        <v>22260</v>
      </c>
      <c r="H13" s="20">
        <v>15314</v>
      </c>
      <c r="J13" s="20">
        <v>13387</v>
      </c>
      <c r="L13" s="20">
        <v>11491</v>
      </c>
      <c r="N13" s="20">
        <v>10774</v>
      </c>
      <c r="P13" s="20">
        <v>15593</v>
      </c>
      <c r="R13" s="20">
        <v>17843</v>
      </c>
      <c r="T13" s="20">
        <v>4722</v>
      </c>
      <c r="V13" s="20">
        <v>12247</v>
      </c>
      <c r="X13" s="20">
        <v>12541</v>
      </c>
      <c r="Z13" s="41">
        <v>13844</v>
      </c>
      <c r="AB13" s="41">
        <v>14325</v>
      </c>
      <c r="AD13" s="41">
        <v>14334</v>
      </c>
      <c r="AF13" s="41">
        <v>20868</v>
      </c>
      <c r="AH13" s="41">
        <v>12878</v>
      </c>
      <c r="AJ13" s="41">
        <v>10831</v>
      </c>
      <c r="AL13" s="41">
        <v>11260</v>
      </c>
    </row>
    <row r="14" spans="2:38" x14ac:dyDescent="0.2">
      <c r="B14" s="14" t="s">
        <v>23</v>
      </c>
      <c r="D14" s="20">
        <v>10416</v>
      </c>
      <c r="F14" s="20">
        <v>19325</v>
      </c>
      <c r="H14" s="20">
        <v>28900</v>
      </c>
      <c r="J14" s="20">
        <v>59736</v>
      </c>
      <c r="L14" s="20">
        <v>32410</v>
      </c>
      <c r="N14" s="20">
        <v>35139</v>
      </c>
      <c r="P14" s="20">
        <v>47070</v>
      </c>
      <c r="R14" s="20">
        <v>66095</v>
      </c>
      <c r="T14" s="20">
        <v>72032</v>
      </c>
      <c r="V14" s="20">
        <v>49226</v>
      </c>
      <c r="X14" s="20">
        <v>47298</v>
      </c>
      <c r="Z14" s="41">
        <v>53675</v>
      </c>
      <c r="AB14" s="41">
        <v>42520</v>
      </c>
      <c r="AD14" s="41">
        <v>38602</v>
      </c>
      <c r="AF14" s="41">
        <v>33328</v>
      </c>
      <c r="AH14" s="41">
        <v>37155</v>
      </c>
      <c r="AJ14" s="41">
        <v>42073</v>
      </c>
      <c r="AL14" s="41">
        <v>40220</v>
      </c>
    </row>
    <row r="15" spans="2:38" x14ac:dyDescent="0.2">
      <c r="B15" s="14" t="s">
        <v>24</v>
      </c>
      <c r="D15" s="21">
        <v>12704</v>
      </c>
      <c r="F15" s="21">
        <v>16164</v>
      </c>
      <c r="H15" s="21">
        <v>16481</v>
      </c>
      <c r="J15" s="21">
        <v>9834</v>
      </c>
      <c r="L15" s="21">
        <v>13015</v>
      </c>
      <c r="N15" s="21">
        <v>11470</v>
      </c>
      <c r="P15" s="21">
        <v>10309</v>
      </c>
      <c r="R15" s="21">
        <v>10417</v>
      </c>
      <c r="T15" s="21">
        <v>18273</v>
      </c>
      <c r="V15" s="21">
        <v>18833</v>
      </c>
      <c r="X15" s="21">
        <v>27908</v>
      </c>
      <c r="Z15" s="42">
        <v>25024</v>
      </c>
      <c r="AB15" s="42">
        <v>29317</v>
      </c>
      <c r="AD15" s="42">
        <v>31206</v>
      </c>
      <c r="AF15" s="42">
        <v>35284</v>
      </c>
      <c r="AH15" s="42">
        <v>36278</v>
      </c>
      <c r="AJ15" s="42">
        <v>44521</v>
      </c>
      <c r="AL15" s="42">
        <v>37983</v>
      </c>
    </row>
    <row r="16" spans="2:38" x14ac:dyDescent="0.2">
      <c r="B16" s="15" t="s">
        <v>25</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c r="AD16" s="41">
        <v>5719888</v>
      </c>
      <c r="AF16" s="41">
        <v>5640215</v>
      </c>
      <c r="AH16" s="41">
        <v>6471104</v>
      </c>
      <c r="AJ16" s="22">
        <f>SUM(AJ10:AJ15)</f>
        <v>6118766</v>
      </c>
      <c r="AL16" s="41">
        <v>6208927</v>
      </c>
    </row>
    <row r="17" spans="2:38" x14ac:dyDescent="0.2">
      <c r="B17" s="12"/>
    </row>
    <row r="18" spans="2:38" x14ac:dyDescent="0.2">
      <c r="B18" s="13" t="s">
        <v>26</v>
      </c>
      <c r="AD18" s="41"/>
      <c r="AL18" s="41"/>
    </row>
    <row r="19" spans="2:38" x14ac:dyDescent="0.2">
      <c r="B19" s="14" t="s">
        <v>53</v>
      </c>
      <c r="D19" s="20">
        <v>12528</v>
      </c>
      <c r="F19" s="20">
        <v>13390</v>
      </c>
      <c r="H19" s="20">
        <v>13307</v>
      </c>
      <c r="J19" s="20">
        <v>14272</v>
      </c>
      <c r="L19" s="20">
        <v>14518</v>
      </c>
      <c r="N19" s="20">
        <v>14128</v>
      </c>
      <c r="P19" s="20">
        <v>13136</v>
      </c>
      <c r="R19" s="20">
        <v>12694</v>
      </c>
      <c r="T19" s="20">
        <v>11903</v>
      </c>
      <c r="V19" s="20">
        <v>11318</v>
      </c>
      <c r="X19" s="20">
        <v>11086</v>
      </c>
      <c r="Z19" s="41">
        <v>12140</v>
      </c>
      <c r="AB19" s="41">
        <v>12977</v>
      </c>
      <c r="AD19" s="41">
        <v>13414</v>
      </c>
      <c r="AF19" s="41">
        <v>13551</v>
      </c>
      <c r="AH19" s="41">
        <v>14392</v>
      </c>
      <c r="AJ19" s="41">
        <v>14335</v>
      </c>
      <c r="AL19" s="41">
        <v>13599</v>
      </c>
    </row>
    <row r="20" spans="2:38" x14ac:dyDescent="0.2">
      <c r="B20" s="14" t="s">
        <v>27</v>
      </c>
      <c r="D20" s="20">
        <v>0</v>
      </c>
      <c r="F20" s="20">
        <v>0</v>
      </c>
      <c r="H20" s="20">
        <v>0</v>
      </c>
      <c r="J20" s="20">
        <v>0</v>
      </c>
      <c r="L20" s="20">
        <v>17933</v>
      </c>
      <c r="N20" s="20">
        <v>18271</v>
      </c>
      <c r="P20" s="20">
        <v>21611</v>
      </c>
      <c r="R20" s="20">
        <v>22541</v>
      </c>
      <c r="T20" s="20">
        <v>21796</v>
      </c>
      <c r="V20" s="20">
        <v>22031</v>
      </c>
      <c r="X20" s="20">
        <v>21523</v>
      </c>
      <c r="Z20" s="41">
        <v>21127</v>
      </c>
      <c r="AB20" s="41">
        <v>21241</v>
      </c>
      <c r="AD20" s="41">
        <v>19480</v>
      </c>
      <c r="AF20" s="41">
        <v>18239</v>
      </c>
      <c r="AH20" s="41">
        <v>19889</v>
      </c>
      <c r="AJ20" s="41">
        <v>19889</v>
      </c>
      <c r="AL20" s="41">
        <v>19889</v>
      </c>
    </row>
    <row r="21" spans="2:38" x14ac:dyDescent="0.2">
      <c r="B21" s="14" t="s">
        <v>54</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c r="AD21" s="41">
        <v>39806</v>
      </c>
      <c r="AF21" s="41">
        <v>40366</v>
      </c>
      <c r="AH21" s="41">
        <v>45444</v>
      </c>
      <c r="AJ21" s="41">
        <v>50065</v>
      </c>
      <c r="AL21" s="41">
        <v>57919</v>
      </c>
    </row>
    <row r="22" spans="2:38" x14ac:dyDescent="0.2">
      <c r="B22" s="14" t="s">
        <v>50</v>
      </c>
      <c r="D22" s="20">
        <v>4783</v>
      </c>
      <c r="F22" s="20">
        <v>4916</v>
      </c>
      <c r="H22" s="20">
        <v>5484</v>
      </c>
      <c r="J22" s="20">
        <v>6235</v>
      </c>
      <c r="L22" s="20">
        <v>7206</v>
      </c>
      <c r="N22" s="20">
        <v>9652</v>
      </c>
      <c r="P22" s="20">
        <v>9080</v>
      </c>
      <c r="R22" s="20">
        <v>5199</v>
      </c>
      <c r="T22" s="20">
        <v>6196</v>
      </c>
      <c r="V22" s="20">
        <v>5017</v>
      </c>
      <c r="X22" s="20">
        <v>4955</v>
      </c>
      <c r="Z22" s="41">
        <v>5113</v>
      </c>
      <c r="AB22" s="41">
        <v>5367</v>
      </c>
      <c r="AD22" s="41">
        <v>5349</v>
      </c>
      <c r="AF22" s="41">
        <v>4413</v>
      </c>
      <c r="AH22" s="41">
        <v>4848</v>
      </c>
      <c r="AJ22" s="41">
        <v>4851</v>
      </c>
      <c r="AL22" s="41">
        <v>6092</v>
      </c>
    </row>
    <row r="23" spans="2:38" x14ac:dyDescent="0.2">
      <c r="B23" s="14" t="s">
        <v>28</v>
      </c>
      <c r="D23" s="20">
        <v>1522</v>
      </c>
      <c r="F23" s="20">
        <v>1967</v>
      </c>
      <c r="H23" s="20">
        <v>2334</v>
      </c>
      <c r="J23" s="20">
        <v>2963</v>
      </c>
      <c r="L23" s="20">
        <v>1250</v>
      </c>
      <c r="N23" s="20">
        <v>1505</v>
      </c>
      <c r="P23" s="20">
        <v>2249</v>
      </c>
      <c r="R23" s="20">
        <v>3684</v>
      </c>
      <c r="T23" s="20">
        <v>2630</v>
      </c>
      <c r="V23" s="20">
        <v>3340</v>
      </c>
      <c r="X23" s="20">
        <v>3859</v>
      </c>
      <c r="Z23" s="41">
        <v>4900</v>
      </c>
      <c r="AB23" s="41">
        <v>3377</v>
      </c>
      <c r="AD23" s="41">
        <v>3834</v>
      </c>
      <c r="AF23" s="41">
        <v>4080</v>
      </c>
      <c r="AH23" s="41">
        <v>4169</v>
      </c>
      <c r="AJ23" s="41">
        <v>2363</v>
      </c>
      <c r="AL23" s="41">
        <v>14002</v>
      </c>
    </row>
    <row r="24" spans="2:38" x14ac:dyDescent="0.2">
      <c r="B24" s="14" t="s">
        <v>55</v>
      </c>
      <c r="D24" s="20">
        <v>0</v>
      </c>
      <c r="F24" s="20">
        <v>0</v>
      </c>
      <c r="H24" s="20">
        <v>6500</v>
      </c>
      <c r="J24" s="20">
        <v>6563</v>
      </c>
      <c r="L24" s="20">
        <v>6423</v>
      </c>
      <c r="N24" s="20">
        <v>6358</v>
      </c>
      <c r="P24" s="20">
        <v>6602</v>
      </c>
      <c r="R24" s="20">
        <v>6858</v>
      </c>
      <c r="T24" s="20">
        <v>6836</v>
      </c>
      <c r="V24" s="20">
        <v>6846</v>
      </c>
      <c r="X24" s="20">
        <v>6941</v>
      </c>
      <c r="Z24" s="41">
        <v>7013</v>
      </c>
      <c r="AB24" s="41">
        <v>7019</v>
      </c>
      <c r="AD24" s="41">
        <v>6635</v>
      </c>
      <c r="AF24" s="41">
        <v>6237</v>
      </c>
      <c r="AH24" s="41">
        <v>6429</v>
      </c>
      <c r="AJ24" s="41">
        <v>0</v>
      </c>
      <c r="AL24" s="41">
        <v>0</v>
      </c>
    </row>
    <row r="25" spans="2:38" x14ac:dyDescent="0.2">
      <c r="B25" s="14" t="s">
        <v>29</v>
      </c>
      <c r="D25" s="20">
        <v>2008</v>
      </c>
      <c r="F25" s="20">
        <v>2085</v>
      </c>
      <c r="H25" s="20">
        <v>2140</v>
      </c>
      <c r="J25" s="20">
        <v>2002</v>
      </c>
      <c r="L25" s="20">
        <v>1950</v>
      </c>
      <c r="N25" s="20">
        <v>1857</v>
      </c>
      <c r="P25" s="20">
        <v>1867</v>
      </c>
      <c r="R25" s="20">
        <v>1624</v>
      </c>
      <c r="T25" s="20">
        <v>1837</v>
      </c>
      <c r="V25" s="20">
        <v>2047</v>
      </c>
      <c r="X25" s="20">
        <v>2069</v>
      </c>
      <c r="Z25" s="41">
        <v>1723</v>
      </c>
      <c r="AB25" s="41">
        <v>1677</v>
      </c>
      <c r="AD25" s="41">
        <v>1242</v>
      </c>
      <c r="AF25" s="41">
        <v>1219</v>
      </c>
      <c r="AH25" s="41">
        <v>1095</v>
      </c>
      <c r="AJ25" s="41">
        <v>1072</v>
      </c>
      <c r="AL25" s="41">
        <v>970</v>
      </c>
    </row>
    <row r="26" spans="2:38" x14ac:dyDescent="0.2">
      <c r="B26" s="14" t="s">
        <v>30</v>
      </c>
      <c r="D26" s="20">
        <v>0</v>
      </c>
      <c r="F26" s="20">
        <v>0</v>
      </c>
      <c r="H26" s="20">
        <v>0</v>
      </c>
      <c r="J26" s="20">
        <v>0</v>
      </c>
      <c r="L26" s="20">
        <v>0</v>
      </c>
      <c r="N26" s="20">
        <v>0</v>
      </c>
      <c r="P26" s="20">
        <v>0</v>
      </c>
      <c r="R26" s="20">
        <v>0</v>
      </c>
      <c r="T26" s="20">
        <v>17042</v>
      </c>
      <c r="V26" s="20">
        <v>15747</v>
      </c>
      <c r="X26" s="20">
        <v>14960</v>
      </c>
      <c r="Z26" s="41">
        <v>12943</v>
      </c>
      <c r="AB26" s="41">
        <v>17865</v>
      </c>
      <c r="AD26" s="41">
        <v>19075</v>
      </c>
      <c r="AF26" s="41">
        <v>18496</v>
      </c>
      <c r="AH26" s="41">
        <v>15260</v>
      </c>
      <c r="AJ26" s="41">
        <v>15223</v>
      </c>
      <c r="AL26" s="41">
        <v>12681</v>
      </c>
    </row>
    <row r="27" spans="2:38" x14ac:dyDescent="0.2">
      <c r="B27" s="14" t="s">
        <v>31</v>
      </c>
      <c r="D27" s="21">
        <v>852</v>
      </c>
      <c r="F27" s="21">
        <v>855</v>
      </c>
      <c r="H27" s="21">
        <v>857</v>
      </c>
      <c r="J27" s="21">
        <v>8942</v>
      </c>
      <c r="L27" s="21">
        <v>9596</v>
      </c>
      <c r="N27" s="21">
        <v>11135</v>
      </c>
      <c r="P27" s="21">
        <v>10789</v>
      </c>
      <c r="R27" s="21">
        <v>12210</v>
      </c>
      <c r="T27" s="21">
        <v>18350</v>
      </c>
      <c r="V27" s="21">
        <v>15978</v>
      </c>
      <c r="X27" s="21">
        <v>12994</v>
      </c>
      <c r="Z27" s="41">
        <v>13541</v>
      </c>
      <c r="AB27" s="41">
        <v>13192</v>
      </c>
      <c r="AD27" s="41">
        <v>13564</v>
      </c>
      <c r="AF27" s="41">
        <v>12655</v>
      </c>
      <c r="AH27" s="41">
        <v>12021</v>
      </c>
      <c r="AJ27" s="41">
        <v>11154</v>
      </c>
      <c r="AL27" s="41">
        <v>9771</v>
      </c>
    </row>
    <row r="28" spans="2:38" ht="13.5" thickBot="1" x14ac:dyDescent="0.25">
      <c r="B28" s="15" t="s">
        <v>32</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c r="AD28" s="44">
        <v>5842287</v>
      </c>
      <c r="AF28" s="44">
        <f>SUM(AF19:AF27,AF16)</f>
        <v>5759471</v>
      </c>
      <c r="AH28" s="44">
        <v>6594651</v>
      </c>
      <c r="AJ28" s="30">
        <f>SUM(AJ19:AJ27)+AJ16</f>
        <v>6237718</v>
      </c>
      <c r="AL28" s="44">
        <f>SUM(AL16:AL27)</f>
        <v>6343850</v>
      </c>
    </row>
    <row r="29" spans="2:38" ht="13.5" thickTop="1" x14ac:dyDescent="0.2">
      <c r="B29" s="12"/>
    </row>
    <row r="30" spans="2:38" ht="38.25" x14ac:dyDescent="0.2">
      <c r="B30" s="16" t="s">
        <v>56</v>
      </c>
      <c r="AD30" s="41"/>
      <c r="AL30" s="41"/>
    </row>
    <row r="31" spans="2:38" x14ac:dyDescent="0.2">
      <c r="B31" s="14" t="s">
        <v>33</v>
      </c>
      <c r="D31" s="20">
        <v>11085</v>
      </c>
      <c r="F31" s="20">
        <v>11481</v>
      </c>
      <c r="H31" s="20">
        <v>10326</v>
      </c>
      <c r="J31" s="20">
        <v>13947</v>
      </c>
      <c r="L31" s="20">
        <v>11048</v>
      </c>
      <c r="N31" s="20">
        <v>8419</v>
      </c>
      <c r="P31" s="20">
        <v>11466</v>
      </c>
      <c r="R31" s="20">
        <v>17245</v>
      </c>
      <c r="T31" s="20">
        <v>13215</v>
      </c>
      <c r="V31" s="20">
        <v>16892</v>
      </c>
      <c r="X31" s="20">
        <v>16919</v>
      </c>
      <c r="Z31" s="41">
        <v>17200</v>
      </c>
      <c r="AB31" s="41">
        <v>17376</v>
      </c>
      <c r="AD31" s="41">
        <v>26738</v>
      </c>
      <c r="AF31" s="41">
        <v>26742</v>
      </c>
      <c r="AH31" s="41">
        <v>41566</v>
      </c>
      <c r="AJ31" s="41">
        <v>31767</v>
      </c>
      <c r="AL31" s="41">
        <v>29170</v>
      </c>
    </row>
    <row r="32" spans="2:38" x14ac:dyDescent="0.2">
      <c r="B32" s="14" t="s">
        <v>34</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c r="AD32" s="41">
        <v>5140642</v>
      </c>
      <c r="AF32" s="41">
        <v>5039624</v>
      </c>
      <c r="AH32" s="41">
        <v>5838612</v>
      </c>
      <c r="AJ32" s="41">
        <v>5467274</v>
      </c>
      <c r="AL32" s="41">
        <v>5528701</v>
      </c>
    </row>
    <row r="33" spans="2:38" x14ac:dyDescent="0.2">
      <c r="B33" s="14" t="s">
        <v>57</v>
      </c>
      <c r="D33" s="20">
        <v>0</v>
      </c>
      <c r="F33" s="20">
        <v>0</v>
      </c>
      <c r="H33" s="20">
        <v>0</v>
      </c>
      <c r="J33" s="20">
        <v>0</v>
      </c>
      <c r="L33" s="20">
        <v>0</v>
      </c>
      <c r="N33" s="20">
        <v>60000</v>
      </c>
      <c r="P33" s="20">
        <v>60000</v>
      </c>
      <c r="R33" s="20">
        <v>13500</v>
      </c>
      <c r="T33" s="20">
        <v>15000</v>
      </c>
      <c r="V33" s="20">
        <v>0</v>
      </c>
      <c r="X33" s="20">
        <v>0</v>
      </c>
      <c r="Z33" s="20">
        <v>0</v>
      </c>
      <c r="AB33" s="20">
        <v>0</v>
      </c>
      <c r="AD33" s="20">
        <v>0</v>
      </c>
      <c r="AF33" s="20">
        <v>0</v>
      </c>
      <c r="AH33" s="20">
        <v>0</v>
      </c>
      <c r="AJ33" s="20">
        <v>0</v>
      </c>
      <c r="AL33" s="20">
        <v>0</v>
      </c>
    </row>
    <row r="34" spans="2:38" x14ac:dyDescent="0.2">
      <c r="B34" s="14" t="s">
        <v>35</v>
      </c>
      <c r="D34" s="20">
        <v>0</v>
      </c>
      <c r="F34" s="20">
        <v>0</v>
      </c>
      <c r="H34" s="20">
        <v>0</v>
      </c>
      <c r="J34" s="20">
        <v>0</v>
      </c>
      <c r="L34" s="20">
        <v>0</v>
      </c>
      <c r="N34" s="20">
        <v>0</v>
      </c>
      <c r="P34" s="20">
        <v>0</v>
      </c>
      <c r="R34" s="20">
        <v>0</v>
      </c>
      <c r="T34" s="20">
        <v>0</v>
      </c>
      <c r="V34" s="20">
        <v>39804</v>
      </c>
      <c r="X34" s="20">
        <v>0</v>
      </c>
      <c r="Z34" s="20">
        <v>0</v>
      </c>
      <c r="AB34" s="20">
        <v>0</v>
      </c>
      <c r="AD34" s="20">
        <v>0</v>
      </c>
      <c r="AF34" s="20">
        <v>0</v>
      </c>
      <c r="AH34" s="20">
        <v>0</v>
      </c>
      <c r="AJ34" s="20">
        <v>0</v>
      </c>
      <c r="AL34" s="20">
        <v>0</v>
      </c>
    </row>
    <row r="35" spans="2:38" x14ac:dyDescent="0.2">
      <c r="B35" s="14" t="s">
        <v>36</v>
      </c>
      <c r="D35" s="21">
        <v>25603</v>
      </c>
      <c r="F35" s="21">
        <v>30812</v>
      </c>
      <c r="H35" s="21">
        <v>35699</v>
      </c>
      <c r="J35" s="21">
        <v>42541</v>
      </c>
      <c r="L35" s="21">
        <v>29373</v>
      </c>
      <c r="N35" s="21">
        <v>34475</v>
      </c>
      <c r="P35" s="21">
        <v>45846</v>
      </c>
      <c r="R35" s="21">
        <v>63455</v>
      </c>
      <c r="T35" s="21">
        <v>58093</v>
      </c>
      <c r="V35" s="21">
        <v>81428</v>
      </c>
      <c r="X35" s="21">
        <v>77141</v>
      </c>
      <c r="Z35" s="42">
        <v>79374</v>
      </c>
      <c r="AB35" s="42">
        <v>68420</v>
      </c>
      <c r="AD35" s="42">
        <v>73479</v>
      </c>
      <c r="AF35" s="42">
        <v>86988</v>
      </c>
      <c r="AH35" s="42">
        <v>97334</v>
      </c>
      <c r="AJ35" s="42">
        <v>87051</v>
      </c>
      <c r="AL35" s="42">
        <v>100574</v>
      </c>
    </row>
    <row r="36" spans="2:38" x14ac:dyDescent="0.2">
      <c r="B36" s="15" t="s">
        <v>37</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c r="Z36" s="20">
        <f>SUM(Z31:Z35)</f>
        <v>4497828</v>
      </c>
      <c r="AB36" s="20">
        <f>SUM(AB31:AB35)</f>
        <v>4716349</v>
      </c>
      <c r="AD36" s="20">
        <v>5240859</v>
      </c>
      <c r="AF36" s="41">
        <v>5153354</v>
      </c>
      <c r="AH36" s="41">
        <v>5977512</v>
      </c>
      <c r="AJ36" s="20">
        <f>SUM(AJ31:AJ35)</f>
        <v>5586092</v>
      </c>
      <c r="AL36" s="20">
        <v>5658445</v>
      </c>
    </row>
    <row r="37" spans="2:38" x14ac:dyDescent="0.2">
      <c r="B37" s="12"/>
      <c r="L37" s="20"/>
      <c r="N37" s="20"/>
    </row>
    <row r="38" spans="2:38" x14ac:dyDescent="0.2">
      <c r="B38" s="12" t="s">
        <v>38</v>
      </c>
      <c r="L38" s="20"/>
      <c r="N38" s="20"/>
      <c r="AD38" s="41"/>
      <c r="AL38" s="41"/>
    </row>
    <row r="39" spans="2:38" x14ac:dyDescent="0.2">
      <c r="B39" s="14" t="s">
        <v>39</v>
      </c>
      <c r="D39" s="20">
        <v>0</v>
      </c>
      <c r="F39" s="20">
        <v>0</v>
      </c>
      <c r="H39" s="20">
        <v>0</v>
      </c>
      <c r="J39" s="20">
        <v>60000</v>
      </c>
      <c r="L39" s="20">
        <v>60000</v>
      </c>
      <c r="N39" s="20">
        <v>0</v>
      </c>
      <c r="P39" s="20">
        <v>0</v>
      </c>
      <c r="R39" s="20">
        <v>26525</v>
      </c>
      <c r="S39" s="20"/>
      <c r="T39" s="20">
        <v>49026</v>
      </c>
      <c r="U39" s="20"/>
      <c r="V39" s="20">
        <v>0</v>
      </c>
      <c r="W39" s="20"/>
      <c r="X39" s="20">
        <v>0</v>
      </c>
      <c r="Z39" s="41">
        <v>13665</v>
      </c>
      <c r="AB39" s="41">
        <v>14296</v>
      </c>
      <c r="AD39" s="41">
        <v>14769</v>
      </c>
      <c r="AF39" s="41">
        <v>15747</v>
      </c>
      <c r="AH39" s="41">
        <v>16138</v>
      </c>
      <c r="AJ39" s="41">
        <v>17120</v>
      </c>
      <c r="AL39" s="41">
        <v>15639</v>
      </c>
    </row>
    <row r="40" spans="2:38" x14ac:dyDescent="0.2">
      <c r="B40" s="14" t="s">
        <v>40</v>
      </c>
      <c r="D40" s="20">
        <v>0</v>
      </c>
      <c r="F40" s="20">
        <v>0</v>
      </c>
      <c r="H40" s="20">
        <v>0</v>
      </c>
      <c r="J40" s="20">
        <v>0</v>
      </c>
      <c r="L40" s="20">
        <v>0</v>
      </c>
      <c r="N40" s="20">
        <v>0</v>
      </c>
      <c r="P40" s="20">
        <v>0</v>
      </c>
      <c r="R40" s="20">
        <v>0</v>
      </c>
      <c r="S40" s="20"/>
      <c r="T40" s="20">
        <v>0</v>
      </c>
      <c r="U40" s="20"/>
      <c r="V40" s="20">
        <v>59625</v>
      </c>
      <c r="W40" s="20"/>
      <c r="X40" s="20">
        <v>48304</v>
      </c>
      <c r="Z40" s="41">
        <v>59877</v>
      </c>
      <c r="AB40" s="41">
        <v>28681</v>
      </c>
      <c r="AD40" s="41">
        <v>15850</v>
      </c>
      <c r="AF40" s="41">
        <v>30945</v>
      </c>
      <c r="AH40" s="41">
        <v>25914</v>
      </c>
      <c r="AJ40" s="41">
        <v>26166</v>
      </c>
      <c r="AL40" s="41">
        <v>12580</v>
      </c>
    </row>
    <row r="41" spans="2:38" x14ac:dyDescent="0.2">
      <c r="B41" s="14" t="s">
        <v>41</v>
      </c>
      <c r="D41" s="21">
        <v>6623</v>
      </c>
      <c r="F41" s="21">
        <v>6925</v>
      </c>
      <c r="H41" s="21">
        <v>7289</v>
      </c>
      <c r="J41" s="21">
        <v>8007</v>
      </c>
      <c r="L41" s="21">
        <v>11406</v>
      </c>
      <c r="N41" s="21">
        <v>11370</v>
      </c>
      <c r="P41" s="21">
        <v>16052</v>
      </c>
      <c r="R41" s="21">
        <v>12403</v>
      </c>
      <c r="S41" s="20"/>
      <c r="T41" s="21">
        <v>21940</v>
      </c>
      <c r="U41" s="20"/>
      <c r="V41" s="21">
        <v>19751</v>
      </c>
      <c r="W41" s="20"/>
      <c r="X41" s="21">
        <v>18979</v>
      </c>
      <c r="Z41" s="42">
        <v>20309</v>
      </c>
      <c r="AB41" s="42">
        <v>26562</v>
      </c>
      <c r="AD41" s="42">
        <v>27879</v>
      </c>
      <c r="AF41" s="42">
        <v>26777</v>
      </c>
      <c r="AH41" s="42">
        <v>29831</v>
      </c>
      <c r="AJ41" s="42">
        <v>31494</v>
      </c>
      <c r="AL41" s="42">
        <v>31239</v>
      </c>
    </row>
    <row r="42" spans="2:38" x14ac:dyDescent="0.2">
      <c r="B42" s="15" t="s">
        <v>42</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c r="Z42" s="20">
        <f>SUM(Z39:Z41)+Z36</f>
        <v>4591679</v>
      </c>
      <c r="AB42" s="20">
        <f>SUM(AB39:AB41)+AB36</f>
        <v>4785888</v>
      </c>
      <c r="AD42" s="20">
        <v>5299357</v>
      </c>
      <c r="AF42" s="41">
        <v>5226823</v>
      </c>
      <c r="AH42" s="41">
        <v>6049395</v>
      </c>
      <c r="AJ42" s="20">
        <f>SUM(AJ39:AJ41)+AJ36</f>
        <v>5660872</v>
      </c>
      <c r="AL42" s="20">
        <v>5717903</v>
      </c>
    </row>
    <row r="43" spans="2:38" x14ac:dyDescent="0.2">
      <c r="B43" s="13"/>
      <c r="AD43" s="41"/>
      <c r="AL43" s="41"/>
    </row>
    <row r="44" spans="2:38" x14ac:dyDescent="0.2">
      <c r="B44" s="19" t="s">
        <v>58</v>
      </c>
      <c r="D44" s="20">
        <v>154800</v>
      </c>
      <c r="F44" s="20">
        <v>154800</v>
      </c>
      <c r="H44" s="20">
        <v>154800</v>
      </c>
      <c r="J44" s="20">
        <v>154800</v>
      </c>
      <c r="L44" s="20">
        <v>154800</v>
      </c>
      <c r="N44" s="20">
        <v>154800</v>
      </c>
      <c r="P44" s="20">
        <v>154800</v>
      </c>
      <c r="R44" s="20">
        <v>154800</v>
      </c>
      <c r="S44" s="20"/>
      <c r="T44" s="20">
        <v>154800</v>
      </c>
      <c r="U44" s="20"/>
      <c r="V44" s="20">
        <v>0</v>
      </c>
      <c r="W44" s="20"/>
      <c r="X44" s="20">
        <v>0</v>
      </c>
      <c r="Z44" s="20">
        <v>0</v>
      </c>
      <c r="AB44" s="20">
        <v>0</v>
      </c>
      <c r="AD44" s="20">
        <v>0</v>
      </c>
      <c r="AF44" s="20">
        <v>0</v>
      </c>
      <c r="AH44" s="20">
        <v>0</v>
      </c>
      <c r="AJ44" s="20">
        <v>0</v>
      </c>
      <c r="AL44" s="20">
        <v>0</v>
      </c>
    </row>
    <row r="45" spans="2:38" x14ac:dyDescent="0.2">
      <c r="B45" s="19" t="s">
        <v>59</v>
      </c>
      <c r="D45" s="20">
        <v>0</v>
      </c>
      <c r="F45" s="20">
        <v>0</v>
      </c>
      <c r="H45" s="20">
        <v>0</v>
      </c>
      <c r="J45" s="20">
        <v>0</v>
      </c>
      <c r="L45" s="20">
        <v>0</v>
      </c>
      <c r="N45" s="20">
        <v>0</v>
      </c>
      <c r="P45" s="20">
        <v>10735</v>
      </c>
      <c r="R45" s="20">
        <v>10735</v>
      </c>
      <c r="S45" s="20"/>
      <c r="T45" s="20">
        <v>10735</v>
      </c>
      <c r="U45" s="20"/>
      <c r="V45" s="20">
        <v>0</v>
      </c>
      <c r="W45" s="20"/>
      <c r="X45" s="20">
        <v>0</v>
      </c>
      <c r="Z45" s="20">
        <v>0</v>
      </c>
      <c r="AB45" s="20">
        <v>0</v>
      </c>
      <c r="AD45" s="20">
        <v>0</v>
      </c>
      <c r="AF45" s="20">
        <v>0</v>
      </c>
      <c r="AH45" s="20">
        <v>0</v>
      </c>
      <c r="AJ45" s="20">
        <v>0</v>
      </c>
      <c r="AL45" s="20">
        <v>0</v>
      </c>
    </row>
    <row r="46" spans="2:38" x14ac:dyDescent="0.2">
      <c r="B46" s="17"/>
      <c r="J46" s="20"/>
      <c r="AD46" s="41"/>
      <c r="AL46" s="41"/>
    </row>
    <row r="47" spans="2:38" x14ac:dyDescent="0.2">
      <c r="B47" s="13" t="s">
        <v>43</v>
      </c>
      <c r="J47" s="20"/>
      <c r="AD47" s="41"/>
      <c r="AL47" s="41"/>
    </row>
    <row r="48" spans="2:38" x14ac:dyDescent="0.2">
      <c r="B48" s="17" t="s">
        <v>60</v>
      </c>
      <c r="D48" s="20">
        <v>346</v>
      </c>
      <c r="F48" s="20">
        <v>365</v>
      </c>
      <c r="H48" s="20">
        <v>368</v>
      </c>
      <c r="J48" s="20">
        <v>376</v>
      </c>
      <c r="L48" s="20">
        <v>436</v>
      </c>
      <c r="N48" s="20">
        <v>449</v>
      </c>
      <c r="P48" s="20">
        <v>455</v>
      </c>
      <c r="R48" s="20">
        <v>486</v>
      </c>
      <c r="S48" s="20"/>
      <c r="T48" s="20">
        <v>497</v>
      </c>
      <c r="U48" s="20"/>
      <c r="V48" s="20">
        <v>3384</v>
      </c>
      <c r="W48" s="20"/>
      <c r="X48" s="20">
        <v>3390</v>
      </c>
      <c r="Z48" s="41">
        <v>3404</v>
      </c>
      <c r="AB48" s="41">
        <v>3426</v>
      </c>
      <c r="AD48" s="41">
        <v>3464</v>
      </c>
      <c r="AF48" s="41">
        <v>3502</v>
      </c>
      <c r="AH48" s="41">
        <v>3528</v>
      </c>
      <c r="AJ48" s="41">
        <v>3592</v>
      </c>
      <c r="AL48" s="41">
        <v>3632</v>
      </c>
    </row>
    <row r="49" spans="2:38" x14ac:dyDescent="0.2">
      <c r="B49" s="17" t="s">
        <v>138</v>
      </c>
      <c r="D49" s="20">
        <v>0</v>
      </c>
      <c r="F49" s="20">
        <v>0</v>
      </c>
      <c r="H49" s="20">
        <v>0</v>
      </c>
      <c r="J49" s="20">
        <v>0</v>
      </c>
      <c r="L49" s="20">
        <v>0</v>
      </c>
      <c r="N49" s="20">
        <v>0</v>
      </c>
      <c r="P49" s="20">
        <v>0</v>
      </c>
      <c r="R49" s="20">
        <v>0</v>
      </c>
      <c r="S49" s="20"/>
      <c r="T49" s="20">
        <v>0</v>
      </c>
      <c r="U49" s="20"/>
      <c r="V49" s="20">
        <v>0</v>
      </c>
      <c r="W49" s="20"/>
      <c r="X49" s="20">
        <v>0</v>
      </c>
      <c r="Z49" s="20">
        <v>0</v>
      </c>
      <c r="AB49" s="20">
        <v>0</v>
      </c>
      <c r="AD49" s="20">
        <v>0</v>
      </c>
      <c r="AF49" s="20">
        <v>0</v>
      </c>
      <c r="AH49" s="20">
        <v>0</v>
      </c>
      <c r="AJ49" s="20">
        <v>0</v>
      </c>
      <c r="AL49" s="41">
        <v>-19725</v>
      </c>
    </row>
    <row r="50" spans="2:38" x14ac:dyDescent="0.2">
      <c r="B50" s="14" t="s">
        <v>44</v>
      </c>
      <c r="D50" s="20">
        <v>22227</v>
      </c>
      <c r="F50" s="20">
        <v>25229</v>
      </c>
      <c r="H50" s="20">
        <v>27972</v>
      </c>
      <c r="J50" s="20">
        <v>30439</v>
      </c>
      <c r="L50" s="20">
        <v>48769</v>
      </c>
      <c r="N50" s="20">
        <v>51890</v>
      </c>
      <c r="P50" s="20">
        <v>76718</v>
      </c>
      <c r="R50" s="20">
        <v>79706</v>
      </c>
      <c r="S50" s="20"/>
      <c r="T50" s="20">
        <v>84532</v>
      </c>
      <c r="U50" s="20"/>
      <c r="V50" s="20">
        <v>550952</v>
      </c>
      <c r="W50" s="20"/>
      <c r="X50" s="20">
        <v>560905</v>
      </c>
      <c r="Z50" s="41">
        <v>575470</v>
      </c>
      <c r="AB50" s="41">
        <v>592243</v>
      </c>
      <c r="AD50" s="41">
        <v>611997</v>
      </c>
      <c r="AF50" s="41">
        <v>629787</v>
      </c>
      <c r="AH50" s="41">
        <v>650433</v>
      </c>
      <c r="AJ50" s="41">
        <v>674021</v>
      </c>
      <c r="AL50" s="41">
        <v>697258</v>
      </c>
    </row>
    <row r="51" spans="2:38" x14ac:dyDescent="0.2">
      <c r="B51" s="14" t="s">
        <v>45</v>
      </c>
      <c r="D51" s="20">
        <v>27</v>
      </c>
      <c r="F51" s="20">
        <v>259</v>
      </c>
      <c r="H51" s="20">
        <v>427</v>
      </c>
      <c r="J51" s="20">
        <v>143</v>
      </c>
      <c r="L51" s="20">
        <v>85</v>
      </c>
      <c r="N51" s="20">
        <v>692</v>
      </c>
      <c r="P51" s="20">
        <v>2496</v>
      </c>
      <c r="R51" s="20">
        <v>4174</v>
      </c>
      <c r="S51" s="20"/>
      <c r="T51" s="20">
        <v>2985</v>
      </c>
      <c r="U51" s="20"/>
      <c r="V51" s="20">
        <v>3436</v>
      </c>
      <c r="W51" s="20"/>
      <c r="X51" s="20">
        <v>2781</v>
      </c>
      <c r="Z51" s="41">
        <v>2253</v>
      </c>
      <c r="AB51" s="41">
        <v>2643</v>
      </c>
      <c r="AD51" s="41">
        <v>-605</v>
      </c>
      <c r="AF51" s="41">
        <v>-2263</v>
      </c>
      <c r="AH51" s="41">
        <v>-176</v>
      </c>
      <c r="AJ51" s="41">
        <v>-176</v>
      </c>
      <c r="AL51" s="41">
        <v>-176</v>
      </c>
    </row>
    <row r="52" spans="2:38" x14ac:dyDescent="0.2">
      <c r="B52" s="14" t="s">
        <v>46</v>
      </c>
      <c r="D52" s="21">
        <v>-31776</v>
      </c>
      <c r="F52" s="21">
        <v>-29642</v>
      </c>
      <c r="H52" s="21">
        <v>-33632</v>
      </c>
      <c r="J52" s="21">
        <v>-36321</v>
      </c>
      <c r="L52" s="21">
        <v>-43800</v>
      </c>
      <c r="N52" s="21">
        <v>-50460</v>
      </c>
      <c r="P52" s="21">
        <v>-48852</v>
      </c>
      <c r="R52" s="21">
        <v>-60067</v>
      </c>
      <c r="S52" s="20"/>
      <c r="T52" s="21">
        <v>-63575</v>
      </c>
      <c r="U52" s="20"/>
      <c r="V52" s="21">
        <v>-75989</v>
      </c>
      <c r="W52" s="20"/>
      <c r="X52" s="21">
        <v>-75152</v>
      </c>
      <c r="Z52" s="42">
        <v>-94054</v>
      </c>
      <c r="AB52" s="42">
        <v>-76348</v>
      </c>
      <c r="AD52" s="42">
        <v>-71926</v>
      </c>
      <c r="AF52" s="42">
        <v>-98378</v>
      </c>
      <c r="AH52" s="42">
        <v>-108529</v>
      </c>
      <c r="AJ52" s="42">
        <v>-100591</v>
      </c>
      <c r="AL52" s="42">
        <v>-55042</v>
      </c>
    </row>
    <row r="53" spans="2:38" x14ac:dyDescent="0.2">
      <c r="B53" s="15" t="s">
        <v>47</v>
      </c>
      <c r="D53" s="20">
        <f>SUM(D48:D52)</f>
        <v>-9176</v>
      </c>
      <c r="F53" s="20">
        <f>SUM(F48:F52)</f>
        <v>-3789</v>
      </c>
      <c r="H53" s="20">
        <f>SUM(H48:H52)</f>
        <v>-4865</v>
      </c>
      <c r="J53" s="20">
        <f>SUM(J48:J52)</f>
        <v>-5363</v>
      </c>
      <c r="L53" s="20">
        <f>SUM(L48:L52)</f>
        <v>5490</v>
      </c>
      <c r="N53" s="20">
        <f>SUM(N48:N52)</f>
        <v>2571</v>
      </c>
      <c r="P53" s="20">
        <f>SUM(P48:P52)</f>
        <v>30817</v>
      </c>
      <c r="R53" s="22">
        <f>SUM(R48:R52)</f>
        <v>24299</v>
      </c>
      <c r="T53" s="22">
        <f>SUM(T48:T52)</f>
        <v>24439</v>
      </c>
      <c r="V53" s="22">
        <f>SUM(V48:V52)</f>
        <v>481783</v>
      </c>
      <c r="X53" s="22">
        <f>SUM(X48:X52)</f>
        <v>491924</v>
      </c>
      <c r="Z53" s="22">
        <f>SUM(Z48:Z52)</f>
        <v>487073</v>
      </c>
      <c r="AB53" s="22">
        <f>SUM(AB48:AB52)</f>
        <v>521964</v>
      </c>
      <c r="AD53" s="22">
        <v>542930</v>
      </c>
      <c r="AF53" s="41">
        <v>532648</v>
      </c>
      <c r="AH53" s="41">
        <v>545256</v>
      </c>
      <c r="AJ53" s="22">
        <f>SUM(AJ48:AJ52)</f>
        <v>576846</v>
      </c>
      <c r="AL53" s="22">
        <f>SUM(AL48:AL52)</f>
        <v>625947</v>
      </c>
    </row>
    <row r="54" spans="2:38" x14ac:dyDescent="0.2">
      <c r="B54" s="12"/>
      <c r="J54" s="20"/>
    </row>
    <row r="55" spans="2:38" ht="13.5" thickBot="1" x14ac:dyDescent="0.25">
      <c r="B55" s="18" t="s">
        <v>48</v>
      </c>
      <c r="D55" s="30">
        <f>D42+D44+D45+D53</f>
        <v>1643931</v>
      </c>
      <c r="F55" s="30">
        <f>F42+F44+F45+F53</f>
        <v>1697123</v>
      </c>
      <c r="H55" s="30">
        <f>H42+H44+H45+H53</f>
        <v>1683498</v>
      </c>
      <c r="J55" s="30">
        <f>J42+J44+J45+J53</f>
        <v>1960710</v>
      </c>
      <c r="L55" s="31">
        <f>L42+L44+L45+L53</f>
        <v>1991364</v>
      </c>
      <c r="N55" s="31">
        <f>N42+N44+N45+N53</f>
        <v>2196684</v>
      </c>
      <c r="P55" s="31">
        <f>P42+P44+P45+P53</f>
        <v>2943862</v>
      </c>
      <c r="R55" s="31">
        <f>R42+R44+R45+R53</f>
        <v>3669684</v>
      </c>
      <c r="T55" s="31">
        <f>T42+T44+T45+T53</f>
        <v>3671932</v>
      </c>
      <c r="V55" s="31">
        <f>V42+V44+V45+V53</f>
        <v>4333494</v>
      </c>
      <c r="X55" s="31">
        <f>X42+X44+X45+X53</f>
        <v>4360204</v>
      </c>
      <c r="Z55" s="31">
        <f>Z42+Z44+Z45+Z53</f>
        <v>5078752</v>
      </c>
      <c r="AB55" s="31">
        <f>AB42+AB44+AB45+AB53</f>
        <v>5307852</v>
      </c>
      <c r="AD55" s="44">
        <v>5842287</v>
      </c>
      <c r="AF55" s="44">
        <v>5759471</v>
      </c>
      <c r="AH55" s="44">
        <v>6594651</v>
      </c>
      <c r="AJ55" s="31">
        <f>AJ42+AJ44+AJ45+AJ53</f>
        <v>6237718</v>
      </c>
      <c r="AL55" s="44">
        <f>AL42+AL53</f>
        <v>6343850</v>
      </c>
    </row>
    <row r="56" spans="2:38" ht="13.5" thickTop="1" x14ac:dyDescent="0.2"/>
    <row r="57" spans="2:38" x14ac:dyDescent="0.2">
      <c r="J57" s="20"/>
      <c r="L57" s="20"/>
      <c r="N57" s="20"/>
      <c r="P57" s="20"/>
      <c r="R57" s="20"/>
      <c r="T57" s="20"/>
      <c r="V57" s="20"/>
      <c r="X57" s="20"/>
      <c r="Z57" s="20"/>
      <c r="AB57" s="20"/>
      <c r="AD57" s="20"/>
      <c r="AJ57" s="20"/>
      <c r="AL57" s="20"/>
    </row>
  </sheetData>
  <mergeCells count="1">
    <mergeCell ref="D6:AH6"/>
  </mergeCells>
  <pageMargins left="0.25" right="0.25" top="0.75" bottom="0.75" header="0.3" footer="0.3"/>
  <pageSetup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5:AL59"/>
  <sheetViews>
    <sheetView showGridLines="0" tabSelected="1" view="pageBreakPreview" zoomScale="55" zoomScaleNormal="80" zoomScaleSheetLayoutView="55" workbookViewId="0">
      <pane xSplit="3" ySplit="6" topLeftCell="D7" activePane="bottomRight" state="frozen"/>
      <selection pane="topRight" activeCell="D1" sqref="D1"/>
      <selection pane="bottomLeft" activeCell="A7" sqref="A7"/>
      <selection pane="bottomRight" activeCell="R72" sqref="R72"/>
    </sheetView>
  </sheetViews>
  <sheetFormatPr defaultColWidth="8.7109375" defaultRowHeight="12.75" x14ac:dyDescent="0.2"/>
  <cols>
    <col min="1" max="1" width="3" style="1" customWidth="1"/>
    <col min="2" max="2" width="64" style="1" customWidth="1"/>
    <col min="3" max="3" width="3" style="1" customWidth="1"/>
    <col min="4" max="4" width="18.42578125" style="20" customWidth="1"/>
    <col min="5" max="5" width="3" style="1" customWidth="1"/>
    <col min="6" max="6" width="18.42578125" style="20" customWidth="1"/>
    <col min="7" max="7" width="3" style="1" customWidth="1"/>
    <col min="8" max="8" width="18.42578125" style="20" customWidth="1"/>
    <col min="9" max="9" width="3" style="1" customWidth="1"/>
    <col min="10" max="10" width="18.42578125" style="20" customWidth="1"/>
    <col min="11" max="11" width="3" style="1" customWidth="1"/>
    <col min="12" max="12" width="18.42578125" style="20" customWidth="1"/>
    <col min="13" max="13" width="3" style="1" customWidth="1"/>
    <col min="14" max="14" width="18.42578125" style="20" customWidth="1"/>
    <col min="15" max="15" width="3" style="1" customWidth="1"/>
    <col min="16" max="16" width="18.42578125" style="20" customWidth="1"/>
    <col min="17" max="17" width="3" style="1" customWidth="1"/>
    <col min="18" max="18" width="18.42578125" style="20" customWidth="1"/>
    <col min="19" max="19" width="3" style="1" customWidth="1"/>
    <col min="20" max="20" width="18.42578125" style="20" customWidth="1"/>
    <col min="21" max="21" width="3" style="1" customWidth="1"/>
    <col min="22" max="22" width="18.42578125" style="20" customWidth="1"/>
    <col min="23" max="23" width="3" style="1" customWidth="1"/>
    <col min="24" max="24" width="18.42578125" style="20" customWidth="1"/>
    <col min="25" max="25" width="4.7109375" style="1" customWidth="1"/>
    <col min="26" max="26" width="18.42578125" style="20" customWidth="1"/>
    <col min="27" max="27" width="3.7109375" style="1" customWidth="1"/>
    <col min="28" max="28" width="18.42578125" style="1" customWidth="1"/>
    <col min="29" max="29" width="3.85546875" style="1" customWidth="1"/>
    <col min="30" max="30" width="18.42578125" style="1" customWidth="1"/>
    <col min="31" max="31" width="4.5703125" style="1" customWidth="1"/>
    <col min="32" max="32" width="18.42578125" style="1" customWidth="1"/>
    <col min="33" max="33" width="4.5703125" style="1" customWidth="1"/>
    <col min="34" max="34" width="18.42578125" style="1" customWidth="1"/>
    <col min="35" max="35" width="3.7109375" style="1" customWidth="1"/>
    <col min="36" max="36" width="18.42578125" style="1" customWidth="1"/>
    <col min="37" max="37" width="3" style="1" customWidth="1"/>
    <col min="38" max="38" width="18.42578125" style="20" customWidth="1"/>
    <col min="39" max="16384" width="8.7109375" style="1"/>
  </cols>
  <sheetData>
    <row r="5" spans="1:38" ht="43.5" customHeight="1" x14ac:dyDescent="0.2">
      <c r="D5" s="26" t="s">
        <v>74</v>
      </c>
      <c r="F5" s="26" t="s">
        <v>75</v>
      </c>
      <c r="H5" s="26" t="s">
        <v>76</v>
      </c>
      <c r="J5" s="50" t="s">
        <v>105</v>
      </c>
      <c r="L5" s="26" t="s">
        <v>74</v>
      </c>
      <c r="N5" s="26" t="s">
        <v>75</v>
      </c>
      <c r="P5" s="26" t="s">
        <v>76</v>
      </c>
      <c r="R5" s="50" t="s">
        <v>105</v>
      </c>
      <c r="T5" s="26" t="s">
        <v>74</v>
      </c>
      <c r="V5" s="26" t="s">
        <v>75</v>
      </c>
      <c r="X5" s="26" t="s">
        <v>76</v>
      </c>
      <c r="Z5" s="50" t="s">
        <v>105</v>
      </c>
      <c r="AB5" s="26" t="s">
        <v>74</v>
      </c>
      <c r="AD5" s="26" t="s">
        <v>75</v>
      </c>
      <c r="AF5" s="26" t="s">
        <v>76</v>
      </c>
      <c r="AH5" s="26" t="s">
        <v>124</v>
      </c>
      <c r="AJ5" s="26" t="s">
        <v>74</v>
      </c>
      <c r="AL5" s="26" t="s">
        <v>75</v>
      </c>
    </row>
    <row r="6" spans="1:38" x14ac:dyDescent="0.2">
      <c r="B6" s="2" t="s">
        <v>1</v>
      </c>
      <c r="C6" s="3"/>
      <c r="D6" s="51" t="s">
        <v>98</v>
      </c>
      <c r="E6" s="5"/>
      <c r="F6" s="51" t="s">
        <v>103</v>
      </c>
      <c r="G6" s="53"/>
      <c r="H6" s="51" t="s">
        <v>18</v>
      </c>
      <c r="I6" s="54"/>
      <c r="J6" s="51" t="s">
        <v>19</v>
      </c>
      <c r="K6" s="55"/>
      <c r="L6" s="56" t="s">
        <v>99</v>
      </c>
      <c r="M6" s="54"/>
      <c r="N6" s="56" t="s">
        <v>100</v>
      </c>
      <c r="O6" s="54"/>
      <c r="P6" s="56" t="s">
        <v>104</v>
      </c>
      <c r="Q6" s="54"/>
      <c r="R6" s="56" t="s">
        <v>3</v>
      </c>
      <c r="S6" s="54"/>
      <c r="T6" s="56" t="s">
        <v>101</v>
      </c>
      <c r="U6" s="54"/>
      <c r="V6" s="56" t="s">
        <v>102</v>
      </c>
      <c r="W6" s="54"/>
      <c r="X6" s="56" t="s">
        <v>108</v>
      </c>
      <c r="Y6" s="55"/>
      <c r="Z6" s="52" t="s">
        <v>114</v>
      </c>
      <c r="AA6" s="55"/>
      <c r="AB6" s="56" t="s">
        <v>115</v>
      </c>
      <c r="AC6" s="55"/>
      <c r="AD6" s="56" t="s">
        <v>118</v>
      </c>
      <c r="AE6" s="55"/>
      <c r="AF6" s="56" t="s">
        <v>108</v>
      </c>
      <c r="AG6" s="55"/>
      <c r="AH6" s="56" t="s">
        <v>123</v>
      </c>
      <c r="AI6" s="55"/>
      <c r="AJ6" s="56" t="s">
        <v>129</v>
      </c>
      <c r="AK6" s="54"/>
      <c r="AL6" s="56" t="s">
        <v>137</v>
      </c>
    </row>
    <row r="7" spans="1:38" s="20" customFormat="1" x14ac:dyDescent="0.2">
      <c r="A7" s="1"/>
      <c r="B7" s="24" t="s">
        <v>61</v>
      </c>
      <c r="C7" s="1"/>
    </row>
    <row r="8" spans="1:38" s="20" customFormat="1" x14ac:dyDescent="0.2">
      <c r="A8" s="1"/>
      <c r="B8" s="1" t="s">
        <v>13</v>
      </c>
      <c r="C8" s="1"/>
      <c r="D8" s="20">
        <v>3920</v>
      </c>
      <c r="F8" s="20">
        <v>6054</v>
      </c>
      <c r="H8" s="20">
        <v>2064</v>
      </c>
      <c r="J8" s="20">
        <v>-625</v>
      </c>
      <c r="L8" s="20">
        <v>-7479</v>
      </c>
      <c r="N8" s="20">
        <v>-14139</v>
      </c>
      <c r="P8" s="20">
        <v>-12531</v>
      </c>
      <c r="R8" s="20">
        <v>-23746</v>
      </c>
      <c r="T8" s="20">
        <v>-3508</v>
      </c>
      <c r="V8" s="20">
        <v>-15922</v>
      </c>
      <c r="X8" s="20">
        <v>-15085</v>
      </c>
      <c r="Z8" s="20">
        <v>-33987</v>
      </c>
      <c r="AB8" s="46">
        <v>20211.249898611561</v>
      </c>
      <c r="AD8" s="46">
        <v>24633</v>
      </c>
      <c r="AF8" s="46">
        <v>-1819</v>
      </c>
      <c r="AH8" s="46">
        <v>-11970</v>
      </c>
      <c r="AJ8" s="46">
        <v>7938</v>
      </c>
      <c r="AL8" s="20">
        <v>53487</v>
      </c>
    </row>
    <row r="9" spans="1:38" s="20" customFormat="1" x14ac:dyDescent="0.2">
      <c r="A9" s="1"/>
      <c r="B9" s="25" t="s">
        <v>120</v>
      </c>
      <c r="C9" s="1"/>
      <c r="AD9" s="46"/>
      <c r="AF9" s="46"/>
      <c r="AH9" s="46" t="s">
        <v>119</v>
      </c>
    </row>
    <row r="10" spans="1:38" s="20" customFormat="1" x14ac:dyDescent="0.2">
      <c r="A10" s="1"/>
      <c r="B10" s="1" t="s">
        <v>10</v>
      </c>
      <c r="C10" s="1"/>
      <c r="D10" s="20">
        <v>2035</v>
      </c>
      <c r="F10" s="20">
        <v>4200</v>
      </c>
      <c r="H10" s="20">
        <v>7450</v>
      </c>
      <c r="J10" s="20">
        <v>10341</v>
      </c>
      <c r="L10" s="20">
        <v>4166</v>
      </c>
      <c r="N10" s="20">
        <v>8296</v>
      </c>
      <c r="P10" s="20">
        <v>12562</v>
      </c>
      <c r="R10" s="20">
        <v>17095</v>
      </c>
      <c r="T10" s="20">
        <v>4677</v>
      </c>
      <c r="V10" s="20">
        <v>9028</v>
      </c>
      <c r="X10" s="20">
        <v>13463</v>
      </c>
      <c r="Z10" s="20">
        <v>17997</v>
      </c>
      <c r="AB10" s="46">
        <v>4455</v>
      </c>
      <c r="AD10" s="46">
        <v>9626</v>
      </c>
      <c r="AF10" s="46">
        <v>15525</v>
      </c>
      <c r="AH10" s="46">
        <v>20858</v>
      </c>
      <c r="AJ10" s="46">
        <v>6039</v>
      </c>
      <c r="AL10" s="20">
        <v>11948</v>
      </c>
    </row>
    <row r="11" spans="1:38" s="20" customFormat="1" x14ac:dyDescent="0.2">
      <c r="A11" s="1"/>
      <c r="B11" s="1" t="s">
        <v>28</v>
      </c>
      <c r="C11" s="1"/>
      <c r="D11" s="20">
        <v>740</v>
      </c>
      <c r="F11" s="20">
        <v>233</v>
      </c>
      <c r="H11" s="20">
        <v>-179</v>
      </c>
      <c r="J11" s="20">
        <v>-694</v>
      </c>
      <c r="L11" s="20">
        <v>1713</v>
      </c>
      <c r="N11" s="20">
        <v>1458</v>
      </c>
      <c r="P11" s="20">
        <v>714</v>
      </c>
      <c r="R11" s="20">
        <v>-721</v>
      </c>
      <c r="T11" s="20">
        <v>1054</v>
      </c>
      <c r="V11" s="20">
        <v>344</v>
      </c>
      <c r="X11" s="20">
        <v>-175</v>
      </c>
      <c r="Z11" s="20">
        <v>-1216</v>
      </c>
      <c r="AB11" s="46">
        <v>1523</v>
      </c>
      <c r="AD11" s="46">
        <v>1066</v>
      </c>
      <c r="AF11" s="46">
        <v>820</v>
      </c>
      <c r="AH11" s="46">
        <v>731</v>
      </c>
      <c r="AJ11" s="46">
        <v>1806</v>
      </c>
      <c r="AL11" s="20">
        <v>-9833</v>
      </c>
    </row>
    <row r="12" spans="1:38" s="20" customFormat="1" x14ac:dyDescent="0.2">
      <c r="A12" s="1"/>
      <c r="B12" s="1" t="s">
        <v>77</v>
      </c>
      <c r="C12" s="1"/>
      <c r="D12" s="20">
        <v>2196</v>
      </c>
      <c r="F12" s="20">
        <v>4759</v>
      </c>
      <c r="H12" s="20">
        <v>7362</v>
      </c>
      <c r="J12" s="20">
        <v>9535</v>
      </c>
      <c r="L12" s="20">
        <v>2218</v>
      </c>
      <c r="N12" s="20">
        <v>5280</v>
      </c>
      <c r="P12" s="20">
        <v>8331</v>
      </c>
      <c r="R12" s="20">
        <v>11074</v>
      </c>
      <c r="T12" s="20">
        <v>4368</v>
      </c>
      <c r="V12" s="20">
        <v>15128.066999999999</v>
      </c>
      <c r="X12" s="20">
        <v>23763</v>
      </c>
      <c r="Z12" s="20">
        <v>37012</v>
      </c>
      <c r="AB12" s="46">
        <v>13114</v>
      </c>
      <c r="AD12" s="46">
        <v>25275</v>
      </c>
      <c r="AF12" s="46">
        <v>39132</v>
      </c>
      <c r="AH12" s="46">
        <v>52149</v>
      </c>
      <c r="AJ12" s="46">
        <v>16927</v>
      </c>
      <c r="AL12" s="20">
        <v>33100</v>
      </c>
    </row>
    <row r="13" spans="1:38" s="20" customFormat="1" x14ac:dyDescent="0.2">
      <c r="A13" s="1"/>
      <c r="B13" s="1" t="s">
        <v>64</v>
      </c>
      <c r="C13" s="1"/>
      <c r="D13" s="20">
        <v>0</v>
      </c>
      <c r="F13" s="20">
        <v>0</v>
      </c>
      <c r="H13" s="20">
        <v>0</v>
      </c>
      <c r="J13" s="20">
        <v>81</v>
      </c>
      <c r="L13" s="20">
        <v>22</v>
      </c>
      <c r="N13" s="20">
        <v>104</v>
      </c>
      <c r="P13" s="20">
        <v>109</v>
      </c>
      <c r="R13" s="20">
        <v>143</v>
      </c>
      <c r="T13" s="20">
        <v>6</v>
      </c>
      <c r="V13" s="20">
        <v>1</v>
      </c>
      <c r="X13" s="20">
        <v>11</v>
      </c>
      <c r="Z13" s="20">
        <v>37</v>
      </c>
      <c r="AB13" s="46">
        <v>-20</v>
      </c>
      <c r="AD13" s="46">
        <v>-13</v>
      </c>
      <c r="AF13" s="46">
        <v>-11</v>
      </c>
      <c r="AH13" s="46">
        <v>2</v>
      </c>
      <c r="AJ13" s="46">
        <v>0</v>
      </c>
      <c r="AL13" s="20">
        <v>0</v>
      </c>
    </row>
    <row r="14" spans="1:38" s="20" customFormat="1" x14ac:dyDescent="0.2">
      <c r="A14" s="1"/>
      <c r="B14" s="1" t="s">
        <v>78</v>
      </c>
      <c r="C14" s="1"/>
      <c r="D14" s="20">
        <v>0</v>
      </c>
      <c r="F14" s="20">
        <v>0</v>
      </c>
      <c r="H14" s="20">
        <v>0</v>
      </c>
      <c r="J14" s="20">
        <v>0</v>
      </c>
      <c r="L14" s="20">
        <v>0</v>
      </c>
      <c r="N14" s="20">
        <v>0</v>
      </c>
      <c r="P14" s="20">
        <v>0</v>
      </c>
      <c r="R14" s="20">
        <v>0</v>
      </c>
      <c r="T14" s="20">
        <v>0</v>
      </c>
      <c r="V14" s="20">
        <v>-12076</v>
      </c>
      <c r="X14" s="20">
        <v>-23397</v>
      </c>
      <c r="Z14" s="20">
        <v>-11824</v>
      </c>
      <c r="AB14" s="46">
        <v>-31196</v>
      </c>
      <c r="AD14" s="46">
        <v>-44027</v>
      </c>
      <c r="AF14" s="46">
        <v>-28932</v>
      </c>
      <c r="AH14" s="46">
        <v>-33963</v>
      </c>
      <c r="AJ14" s="46">
        <v>252</v>
      </c>
      <c r="AL14" s="20">
        <v>-13334</v>
      </c>
    </row>
    <row r="15" spans="1:38" s="20" customFormat="1" x14ac:dyDescent="0.2">
      <c r="A15" s="1"/>
      <c r="B15" s="1" t="s">
        <v>79</v>
      </c>
      <c r="C15" s="1"/>
      <c r="D15" s="20">
        <v>0</v>
      </c>
      <c r="F15" s="20">
        <v>0</v>
      </c>
      <c r="H15" s="20">
        <v>0</v>
      </c>
      <c r="J15" s="20">
        <v>0</v>
      </c>
      <c r="L15" s="20">
        <v>0</v>
      </c>
      <c r="N15" s="20">
        <v>0</v>
      </c>
      <c r="P15" s="20">
        <v>0</v>
      </c>
      <c r="R15" s="20">
        <v>0</v>
      </c>
      <c r="T15" s="20">
        <v>0</v>
      </c>
      <c r="V15" s="20">
        <v>5087</v>
      </c>
      <c r="X15" s="20">
        <v>5087</v>
      </c>
      <c r="Z15" s="20">
        <v>5087</v>
      </c>
      <c r="AB15" s="46">
        <v>0</v>
      </c>
      <c r="AD15" s="46">
        <v>0</v>
      </c>
      <c r="AF15" s="46">
        <v>0</v>
      </c>
      <c r="AH15" s="46">
        <v>0</v>
      </c>
      <c r="AJ15" s="46">
        <v>0</v>
      </c>
      <c r="AL15" s="20">
        <v>0</v>
      </c>
    </row>
    <row r="16" spans="1:38" s="20" customFormat="1" x14ac:dyDescent="0.2">
      <c r="A16" s="1"/>
      <c r="B16" s="1" t="s">
        <v>88</v>
      </c>
      <c r="C16" s="1"/>
      <c r="D16" s="20">
        <v>128</v>
      </c>
      <c r="F16" s="20">
        <v>141</v>
      </c>
      <c r="H16" s="20">
        <v>34</v>
      </c>
      <c r="J16" s="20">
        <v>-521</v>
      </c>
      <c r="L16" s="20">
        <v>-1440</v>
      </c>
      <c r="N16" s="20">
        <v>-97</v>
      </c>
      <c r="P16" s="20">
        <v>-322</v>
      </c>
      <c r="R16" s="20">
        <v>-576</v>
      </c>
      <c r="T16" s="20">
        <v>856</v>
      </c>
      <c r="V16" s="20">
        <v>861</v>
      </c>
      <c r="X16" s="20">
        <v>1290</v>
      </c>
      <c r="Z16" s="20">
        <v>1103</v>
      </c>
      <c r="AB16" s="46">
        <v>77</v>
      </c>
      <c r="AD16" s="46">
        <v>2491</v>
      </c>
      <c r="AF16" s="46">
        <v>3015</v>
      </c>
      <c r="AH16" s="46">
        <v>2752</v>
      </c>
      <c r="AJ16" s="46">
        <v>-416</v>
      </c>
      <c r="AL16" s="20">
        <v>-606</v>
      </c>
    </row>
    <row r="17" spans="1:38" s="20" customFormat="1" x14ac:dyDescent="0.2">
      <c r="A17" s="1"/>
      <c r="B17" s="25" t="s">
        <v>86</v>
      </c>
      <c r="C17" s="1"/>
      <c r="AD17" s="46"/>
      <c r="AF17" s="46"/>
      <c r="AH17" s="46"/>
    </row>
    <row r="18" spans="1:38" s="20" customFormat="1" x14ac:dyDescent="0.2">
      <c r="A18" s="1"/>
      <c r="B18" s="1" t="s">
        <v>24</v>
      </c>
      <c r="C18" s="1"/>
      <c r="D18" s="20">
        <v>-4114</v>
      </c>
      <c r="F18" s="20">
        <v>-7280</v>
      </c>
      <c r="H18" s="20">
        <v>-7384</v>
      </c>
      <c r="J18" s="20">
        <v>-1278</v>
      </c>
      <c r="L18" s="20">
        <v>1133</v>
      </c>
      <c r="N18" s="20">
        <v>2638</v>
      </c>
      <c r="P18" s="20">
        <v>3840</v>
      </c>
      <c r="R18" s="20">
        <v>3627</v>
      </c>
      <c r="T18" s="20">
        <v>-8215</v>
      </c>
      <c r="V18" s="20">
        <v>-8311</v>
      </c>
      <c r="X18" s="20">
        <v>-17386</v>
      </c>
      <c r="Z18" s="20">
        <v>-14694</v>
      </c>
      <c r="AB18" s="46">
        <v>-4622</v>
      </c>
      <c r="AD18" s="46">
        <v>-6650</v>
      </c>
      <c r="AF18" s="46">
        <v>-10825</v>
      </c>
      <c r="AH18" s="46">
        <v>-11421</v>
      </c>
      <c r="AJ18" s="46">
        <v>-8159</v>
      </c>
      <c r="AL18" s="20">
        <v>-1621</v>
      </c>
    </row>
    <row r="19" spans="1:38" s="20" customFormat="1" x14ac:dyDescent="0.2">
      <c r="A19" s="1"/>
      <c r="B19" s="1" t="s">
        <v>33</v>
      </c>
      <c r="C19" s="1"/>
      <c r="D19" s="20">
        <v>3557</v>
      </c>
      <c r="F19" s="20">
        <v>4330</v>
      </c>
      <c r="H19" s="20">
        <v>3640</v>
      </c>
      <c r="J19" s="20">
        <v>6817</v>
      </c>
      <c r="L19" s="20">
        <v>-3259</v>
      </c>
      <c r="N19" s="20">
        <v>-5583</v>
      </c>
      <c r="P19" s="20">
        <v>-2541</v>
      </c>
      <c r="R19" s="20">
        <v>2865</v>
      </c>
      <c r="T19" s="20">
        <v>-4099</v>
      </c>
      <c r="V19" s="20">
        <v>-468</v>
      </c>
      <c r="X19" s="20">
        <v>106</v>
      </c>
      <c r="Z19" s="20">
        <v>469</v>
      </c>
      <c r="AB19" s="46">
        <v>176</v>
      </c>
      <c r="AD19" s="46">
        <v>9538</v>
      </c>
      <c r="AF19" s="46">
        <v>8753</v>
      </c>
      <c r="AH19" s="46">
        <v>24284</v>
      </c>
      <c r="AJ19" s="46">
        <v>-10090</v>
      </c>
      <c r="AL19" s="20">
        <v>-13157</v>
      </c>
    </row>
    <row r="20" spans="1:38" s="20" customFormat="1" x14ac:dyDescent="0.2">
      <c r="A20" s="1"/>
      <c r="B20" s="1" t="s">
        <v>62</v>
      </c>
      <c r="C20" s="1"/>
      <c r="D20" s="20">
        <v>-748</v>
      </c>
      <c r="F20" s="20">
        <v>-1594</v>
      </c>
      <c r="H20" s="20">
        <v>-2084</v>
      </c>
      <c r="J20" s="20">
        <v>-1873</v>
      </c>
      <c r="L20" s="20">
        <v>120</v>
      </c>
      <c r="N20" s="20">
        <v>-6</v>
      </c>
      <c r="P20" s="20">
        <v>245</v>
      </c>
      <c r="R20" s="20">
        <v>417</v>
      </c>
      <c r="T20" s="20">
        <v>-165</v>
      </c>
      <c r="V20" s="20">
        <v>1862</v>
      </c>
      <c r="X20" s="20">
        <v>524</v>
      </c>
      <c r="Z20" s="20">
        <v>-432</v>
      </c>
      <c r="AB20" s="46">
        <v>-160</v>
      </c>
      <c r="AD20" s="46">
        <v>24</v>
      </c>
      <c r="AF20" s="46">
        <v>-30</v>
      </c>
      <c r="AH20" s="46">
        <v>224</v>
      </c>
      <c r="AJ20" s="46">
        <v>323</v>
      </c>
      <c r="AL20" s="20">
        <v>407</v>
      </c>
    </row>
    <row r="21" spans="1:38" s="20" customFormat="1" x14ac:dyDescent="0.2">
      <c r="A21" s="1"/>
      <c r="B21" s="1" t="s">
        <v>63</v>
      </c>
      <c r="C21" s="1"/>
      <c r="D21" s="20">
        <v>1242</v>
      </c>
      <c r="F21" s="20">
        <v>-7676</v>
      </c>
      <c r="H21" s="20">
        <v>-730</v>
      </c>
      <c r="J21" s="20">
        <v>1197</v>
      </c>
      <c r="L21" s="20">
        <v>2438</v>
      </c>
      <c r="N21" s="20">
        <v>3167</v>
      </c>
      <c r="P21" s="20">
        <v>-1645</v>
      </c>
      <c r="R21" s="20">
        <v>-3869</v>
      </c>
      <c r="T21" s="20">
        <v>13110</v>
      </c>
      <c r="V21" s="20">
        <v>5560</v>
      </c>
      <c r="X21" s="20">
        <v>5247</v>
      </c>
      <c r="Z21" s="20">
        <v>3933</v>
      </c>
      <c r="AB21" s="46">
        <v>-481</v>
      </c>
      <c r="AD21" s="46">
        <v>-490</v>
      </c>
      <c r="AF21" s="46">
        <v>-7024</v>
      </c>
      <c r="AH21" s="46">
        <v>964</v>
      </c>
      <c r="AJ21" s="46">
        <v>2047</v>
      </c>
      <c r="AL21" s="20">
        <v>1618</v>
      </c>
    </row>
    <row r="22" spans="1:38" s="20" customFormat="1" x14ac:dyDescent="0.2">
      <c r="A22" s="1"/>
      <c r="B22" s="1" t="s">
        <v>132</v>
      </c>
      <c r="C22" s="1"/>
      <c r="D22" s="20">
        <v>-17418</v>
      </c>
      <c r="F22" s="20">
        <v>-44890</v>
      </c>
      <c r="H22" s="20">
        <v>-85154</v>
      </c>
      <c r="J22" s="20">
        <v>-171105</v>
      </c>
      <c r="L22" s="20">
        <v>-48227</v>
      </c>
      <c r="N22" s="20">
        <v>-97660</v>
      </c>
      <c r="P22" s="20">
        <v>-166493</v>
      </c>
      <c r="R22" s="20">
        <v>-266149</v>
      </c>
      <c r="T22" s="20">
        <v>-104357</v>
      </c>
      <c r="V22" s="20">
        <v>-189927</v>
      </c>
      <c r="X22" s="20">
        <v>-252505</v>
      </c>
      <c r="Z22" s="20">
        <v>-330510</v>
      </c>
      <c r="AB22" s="46">
        <v>-67706</v>
      </c>
      <c r="AD22" s="46">
        <v>-109422</v>
      </c>
      <c r="AF22" s="46">
        <v>-145424</v>
      </c>
      <c r="AH22" s="46">
        <v>-223819</v>
      </c>
      <c r="AJ22" s="46">
        <v>-71184</v>
      </c>
      <c r="AL22" s="20">
        <v>-138900</v>
      </c>
    </row>
    <row r="23" spans="1:38" s="20" customFormat="1" x14ac:dyDescent="0.2">
      <c r="A23" s="1"/>
      <c r="B23" s="1" t="s">
        <v>133</v>
      </c>
      <c r="C23" s="1"/>
      <c r="D23" s="20">
        <v>23758</v>
      </c>
      <c r="F23" s="20">
        <v>42321</v>
      </c>
      <c r="H23" s="20">
        <v>73010</v>
      </c>
      <c r="J23" s="20">
        <v>128125</v>
      </c>
      <c r="L23" s="20">
        <v>75553</v>
      </c>
      <c r="N23" s="20">
        <v>122257</v>
      </c>
      <c r="P23" s="20">
        <v>179159</v>
      </c>
      <c r="R23" s="20">
        <v>259790</v>
      </c>
      <c r="T23" s="20">
        <v>98420</v>
      </c>
      <c r="V23" s="20">
        <v>206796</v>
      </c>
      <c r="X23" s="20">
        <v>271302</v>
      </c>
      <c r="Z23" s="20">
        <v>342930</v>
      </c>
      <c r="AB23" s="46">
        <v>76356</v>
      </c>
      <c r="AD23" s="46">
        <v>121990</v>
      </c>
      <c r="AF23" s="46">
        <v>163266</v>
      </c>
      <c r="AH23" s="46">
        <v>237834</v>
      </c>
      <c r="AJ23" s="46">
        <v>66266</v>
      </c>
      <c r="AL23" s="20">
        <v>135835</v>
      </c>
    </row>
    <row r="24" spans="1:38" s="20" customFormat="1" x14ac:dyDescent="0.2">
      <c r="A24" s="1"/>
      <c r="B24" s="1" t="s">
        <v>36</v>
      </c>
      <c r="C24" s="1"/>
      <c r="D24" s="20">
        <v>-5584</v>
      </c>
      <c r="F24" s="20">
        <v>600</v>
      </c>
      <c r="H24" s="20">
        <v>5906</v>
      </c>
      <c r="J24" s="20">
        <v>12030</v>
      </c>
      <c r="L24" s="20">
        <v>-17735</v>
      </c>
      <c r="N24" s="20">
        <v>-12547</v>
      </c>
      <c r="P24" s="20">
        <v>-1785</v>
      </c>
      <c r="R24" s="20">
        <v>15416</v>
      </c>
      <c r="T24" s="20">
        <v>-13320</v>
      </c>
      <c r="V24" s="20">
        <v>1407</v>
      </c>
      <c r="X24" s="20">
        <v>-3542</v>
      </c>
      <c r="Z24" s="20">
        <v>691</v>
      </c>
      <c r="AB24" s="46">
        <v>-10794</v>
      </c>
      <c r="AD24" s="46">
        <v>-6318</v>
      </c>
      <c r="AF24" s="46">
        <v>7047</v>
      </c>
      <c r="AH24" s="46">
        <v>16608</v>
      </c>
      <c r="AJ24" s="46">
        <v>-10414</v>
      </c>
      <c r="AL24" s="20">
        <v>-5259</v>
      </c>
    </row>
    <row r="25" spans="1:38" s="20" customFormat="1" x14ac:dyDescent="0.2">
      <c r="A25" s="1"/>
      <c r="B25" s="1" t="s">
        <v>41</v>
      </c>
      <c r="C25" s="1"/>
      <c r="D25" s="20">
        <v>250</v>
      </c>
      <c r="F25" s="20">
        <v>500</v>
      </c>
      <c r="H25" s="20">
        <v>1032</v>
      </c>
      <c r="J25" s="20">
        <v>1750</v>
      </c>
      <c r="L25" s="20">
        <v>346</v>
      </c>
      <c r="N25" s="20">
        <v>310</v>
      </c>
      <c r="P25" s="20">
        <v>1077</v>
      </c>
      <c r="R25" s="20">
        <v>-2572</v>
      </c>
      <c r="T25" s="20">
        <v>-1507</v>
      </c>
      <c r="V25" s="20">
        <v>-3582</v>
      </c>
      <c r="X25" s="20">
        <v>-4354</v>
      </c>
      <c r="Z25" s="20">
        <v>-4775</v>
      </c>
      <c r="AB25" s="46">
        <v>-1050</v>
      </c>
      <c r="AD25" s="46">
        <v>-3695</v>
      </c>
      <c r="AF25" s="46">
        <v>-7250</v>
      </c>
      <c r="AH25" s="46">
        <v>-3480</v>
      </c>
      <c r="AJ25" s="46">
        <v>-635</v>
      </c>
      <c r="AL25" s="20">
        <v>-1066</v>
      </c>
    </row>
    <row r="26" spans="1:38" s="20" customFormat="1" x14ac:dyDescent="0.2">
      <c r="A26" s="1"/>
      <c r="B26" s="1" t="s">
        <v>80</v>
      </c>
      <c r="C26" s="1"/>
      <c r="D26" s="20">
        <v>0</v>
      </c>
      <c r="F26" s="20">
        <v>0</v>
      </c>
      <c r="H26" s="20">
        <v>0</v>
      </c>
      <c r="J26" s="20">
        <v>0</v>
      </c>
      <c r="L26" s="20">
        <v>0</v>
      </c>
      <c r="N26" s="20">
        <v>0</v>
      </c>
      <c r="P26" s="20">
        <v>0</v>
      </c>
      <c r="R26" s="20">
        <v>0</v>
      </c>
      <c r="T26" s="20">
        <v>2352</v>
      </c>
      <c r="V26" s="20">
        <v>4676</v>
      </c>
      <c r="X26" s="20">
        <v>7006</v>
      </c>
      <c r="Z26" s="20">
        <v>9525</v>
      </c>
      <c r="AB26" s="46">
        <v>2381</v>
      </c>
      <c r="AD26" s="46">
        <v>5134</v>
      </c>
      <c r="AF26" s="46">
        <v>7862</v>
      </c>
      <c r="AH26" s="46">
        <v>10686</v>
      </c>
      <c r="AJ26" s="46">
        <v>2335</v>
      </c>
      <c r="AL26" s="20">
        <v>5053</v>
      </c>
    </row>
    <row r="27" spans="1:38" s="20" customFormat="1" x14ac:dyDescent="0.2">
      <c r="A27" s="1"/>
      <c r="B27" s="1" t="s">
        <v>31</v>
      </c>
      <c r="C27" s="1"/>
      <c r="D27" s="20">
        <v>-2</v>
      </c>
      <c r="F27" s="20">
        <v>-5</v>
      </c>
      <c r="H27" s="20">
        <v>-7</v>
      </c>
      <c r="J27" s="20">
        <v>-8092</v>
      </c>
      <c r="L27" s="20">
        <v>-654</v>
      </c>
      <c r="N27" s="21">
        <v>-2193</v>
      </c>
      <c r="P27" s="20">
        <v>-1847</v>
      </c>
      <c r="R27" s="20">
        <v>-3268</v>
      </c>
      <c r="T27" s="21">
        <v>-6140</v>
      </c>
      <c r="V27" s="21">
        <v>-3768</v>
      </c>
      <c r="X27" s="21">
        <v>-567</v>
      </c>
      <c r="Z27" s="20">
        <v>-1331</v>
      </c>
      <c r="AB27" s="46">
        <v>108</v>
      </c>
      <c r="AD27" s="46">
        <v>-288</v>
      </c>
      <c r="AF27" s="46">
        <v>221</v>
      </c>
      <c r="AH27" s="46">
        <v>1521</v>
      </c>
      <c r="AJ27" s="46">
        <v>867</v>
      </c>
      <c r="AL27" s="21">
        <v>2247</v>
      </c>
    </row>
    <row r="28" spans="1:38" s="20" customFormat="1" x14ac:dyDescent="0.2">
      <c r="A28" s="1"/>
      <c r="B28" s="1" t="s">
        <v>81</v>
      </c>
      <c r="C28" s="1"/>
      <c r="D28" s="28">
        <f>SUM(D8:D27)</f>
        <v>9960</v>
      </c>
      <c r="F28" s="28">
        <f>SUM(F8:F27)</f>
        <v>1693</v>
      </c>
      <c r="H28" s="28">
        <f>SUM(H8:H27)</f>
        <v>4960</v>
      </c>
      <c r="J28" s="28">
        <f>SUM(J8:J27)</f>
        <v>-14312</v>
      </c>
      <c r="L28" s="28">
        <f>SUM(L8:L27)</f>
        <v>8915</v>
      </c>
      <c r="N28" s="28">
        <f>SUM(N8:N27)</f>
        <v>11285</v>
      </c>
      <c r="P28" s="28">
        <f>SUM(P8:P27)</f>
        <v>18873</v>
      </c>
      <c r="R28" s="28">
        <f>SUM(R8:R27)</f>
        <v>9526</v>
      </c>
      <c r="T28" s="28">
        <f>SUM(T8:T27)</f>
        <v>-16468</v>
      </c>
      <c r="V28" s="28">
        <v>16696</v>
      </c>
      <c r="X28" s="28">
        <v>10788</v>
      </c>
      <c r="Z28" s="28">
        <f>SUM(Z8:Z27)</f>
        <v>20015</v>
      </c>
      <c r="AB28" s="28">
        <f>SUM(AB8:AB27)</f>
        <v>2372.2498986115606</v>
      </c>
      <c r="AD28" s="47">
        <v>28874</v>
      </c>
      <c r="AF28" s="47">
        <v>44326</v>
      </c>
      <c r="AH28" s="47">
        <f>SUM(AH8:AH27)</f>
        <v>83960</v>
      </c>
      <c r="AJ28" s="28">
        <f>SUM(AJ8:AJ27)</f>
        <v>3902</v>
      </c>
      <c r="AL28" s="28">
        <f>SUM(AL8:AL27)</f>
        <v>59919</v>
      </c>
    </row>
    <row r="29" spans="1:38" s="20" customFormat="1" x14ac:dyDescent="0.2">
      <c r="A29" s="1"/>
      <c r="B29" s="1"/>
      <c r="C29" s="1"/>
    </row>
    <row r="30" spans="1:38" s="20" customFormat="1" x14ac:dyDescent="0.2">
      <c r="A30" s="1"/>
      <c r="B30" s="24" t="s">
        <v>65</v>
      </c>
      <c r="C30" s="1"/>
      <c r="AD30" s="46" t="s">
        <v>119</v>
      </c>
    </row>
    <row r="31" spans="1:38" s="20" customFormat="1" x14ac:dyDescent="0.2">
      <c r="A31" s="1"/>
      <c r="B31" s="1" t="s">
        <v>66</v>
      </c>
      <c r="C31" s="1"/>
      <c r="D31" s="20">
        <v>-2092</v>
      </c>
      <c r="F31" s="20">
        <v>-4616</v>
      </c>
      <c r="H31" s="20">
        <v>-7074</v>
      </c>
      <c r="J31" s="20">
        <v>-9149</v>
      </c>
      <c r="L31" s="20">
        <v>-1574</v>
      </c>
      <c r="N31" s="20">
        <v>-3240</v>
      </c>
      <c r="P31" s="20">
        <v>-3937</v>
      </c>
      <c r="R31" s="20">
        <v>-4992</v>
      </c>
      <c r="T31" s="20">
        <v>-797</v>
      </c>
      <c r="V31" s="20">
        <v>-2044</v>
      </c>
      <c r="X31" s="20">
        <v>-3820</v>
      </c>
      <c r="Z31" s="20">
        <v>-6891</v>
      </c>
      <c r="AB31" s="46">
        <v>-2690</v>
      </c>
      <c r="AD31" s="46">
        <v>-5093</v>
      </c>
      <c r="AF31" s="46">
        <v>-7132</v>
      </c>
      <c r="AH31" s="46">
        <v>-10504</v>
      </c>
      <c r="AJ31" s="46">
        <v>-1764</v>
      </c>
      <c r="AL31" s="20">
        <v>-2422</v>
      </c>
    </row>
    <row r="32" spans="1:38" s="20" customFormat="1" x14ac:dyDescent="0.2">
      <c r="A32" s="1"/>
      <c r="B32" s="1" t="s">
        <v>67</v>
      </c>
      <c r="C32" s="1"/>
      <c r="D32" s="20">
        <v>-2209</v>
      </c>
      <c r="F32" s="20">
        <v>-4387</v>
      </c>
      <c r="H32" s="20">
        <v>-6879</v>
      </c>
      <c r="J32" s="20">
        <v>-8140</v>
      </c>
      <c r="L32" s="20">
        <v>-2014</v>
      </c>
      <c r="N32" s="20">
        <v>-4666</v>
      </c>
      <c r="P32" s="20">
        <v>-6592</v>
      </c>
      <c r="R32" s="20">
        <v>-9045</v>
      </c>
      <c r="T32" s="20">
        <v>-3351</v>
      </c>
      <c r="V32" s="20">
        <v>-6646</v>
      </c>
      <c r="X32" s="20">
        <v>-9670</v>
      </c>
      <c r="Z32" s="20">
        <v>-14008</v>
      </c>
      <c r="AB32" s="46">
        <v>-3812</v>
      </c>
      <c r="AD32" s="46">
        <v>-7772</v>
      </c>
      <c r="AF32" s="46">
        <v>-10209</v>
      </c>
      <c r="AH32" s="46">
        <v>-18329</v>
      </c>
      <c r="AJ32" s="46">
        <v>-7588</v>
      </c>
      <c r="AL32" s="20">
        <v>-12921</v>
      </c>
    </row>
    <row r="33" spans="1:38" s="20" customFormat="1" x14ac:dyDescent="0.2">
      <c r="A33" s="1"/>
      <c r="B33" s="1" t="s">
        <v>82</v>
      </c>
      <c r="C33" s="1"/>
      <c r="D33" s="20">
        <v>70</v>
      </c>
      <c r="F33" s="20">
        <v>45</v>
      </c>
      <c r="H33" s="20">
        <v>-178</v>
      </c>
      <c r="J33" s="20">
        <v>-40</v>
      </c>
      <c r="L33" s="20">
        <v>52</v>
      </c>
      <c r="N33" s="20">
        <v>145</v>
      </c>
      <c r="P33" s="20">
        <v>135</v>
      </c>
      <c r="R33" s="20">
        <v>378</v>
      </c>
      <c r="T33" s="20">
        <v>-213</v>
      </c>
      <c r="V33" s="20">
        <v>-423</v>
      </c>
      <c r="X33" s="20">
        <v>-445</v>
      </c>
      <c r="Z33" s="20">
        <v>-99</v>
      </c>
      <c r="AB33" s="46">
        <v>46</v>
      </c>
      <c r="AD33" s="46">
        <v>481</v>
      </c>
      <c r="AF33" s="46">
        <v>504</v>
      </c>
      <c r="AH33" s="46">
        <v>628</v>
      </c>
      <c r="AJ33" s="46">
        <v>23</v>
      </c>
      <c r="AL33" s="20">
        <v>125</v>
      </c>
    </row>
    <row r="34" spans="1:38" s="20" customFormat="1" x14ac:dyDescent="0.2">
      <c r="A34" s="1"/>
      <c r="B34" s="1" t="s">
        <v>107</v>
      </c>
      <c r="C34" s="1"/>
      <c r="D34" s="20">
        <f>-60917-1016</f>
        <v>-61933</v>
      </c>
      <c r="F34" s="20">
        <f>-102815-1646</f>
        <v>-104461</v>
      </c>
      <c r="H34" s="20">
        <v>20150</v>
      </c>
      <c r="J34" s="20">
        <v>3248</v>
      </c>
      <c r="L34" s="20">
        <v>3074</v>
      </c>
      <c r="N34" s="20">
        <v>-15082</v>
      </c>
      <c r="P34" s="20">
        <v>-20004</v>
      </c>
      <c r="R34" s="20">
        <v>-37713</v>
      </c>
      <c r="T34" s="20">
        <v>-3673</v>
      </c>
      <c r="V34" s="20">
        <v>9396</v>
      </c>
      <c r="X34" s="20">
        <v>9396</v>
      </c>
      <c r="Z34" s="20">
        <v>31154</v>
      </c>
      <c r="AB34" s="46">
        <v>34409</v>
      </c>
      <c r="AD34" s="46">
        <v>-22139</v>
      </c>
      <c r="AF34" s="46">
        <v>2895</v>
      </c>
      <c r="AH34" s="46">
        <v>33939</v>
      </c>
      <c r="AJ34" s="46">
        <v>-53628</v>
      </c>
      <c r="AL34" s="20">
        <v>-54188</v>
      </c>
    </row>
    <row r="35" spans="1:38" s="20" customFormat="1" x14ac:dyDescent="0.2">
      <c r="A35" s="1"/>
      <c r="B35" s="1" t="s">
        <v>90</v>
      </c>
      <c r="C35" s="1"/>
      <c r="D35" s="20">
        <v>0</v>
      </c>
      <c r="F35" s="20">
        <v>0</v>
      </c>
      <c r="H35" s="20">
        <v>-6500</v>
      </c>
      <c r="J35" s="20">
        <v>-6500</v>
      </c>
      <c r="L35" s="20">
        <v>0</v>
      </c>
      <c r="N35" s="20">
        <v>0</v>
      </c>
      <c r="P35" s="20">
        <v>0</v>
      </c>
      <c r="R35" s="20">
        <v>0</v>
      </c>
      <c r="T35" s="20">
        <v>0</v>
      </c>
      <c r="V35" s="20">
        <v>0</v>
      </c>
      <c r="X35" s="20">
        <v>0</v>
      </c>
      <c r="Z35" s="20">
        <v>0</v>
      </c>
      <c r="AB35" s="20">
        <v>0</v>
      </c>
      <c r="AD35" s="20">
        <v>0</v>
      </c>
      <c r="AF35" s="20">
        <v>0</v>
      </c>
      <c r="AH35" s="20">
        <v>0</v>
      </c>
      <c r="AJ35" s="20">
        <v>0</v>
      </c>
      <c r="AL35" s="20">
        <v>0</v>
      </c>
    </row>
    <row r="36" spans="1:38" s="20" customFormat="1" x14ac:dyDescent="0.2">
      <c r="A36" s="1"/>
      <c r="B36" s="1" t="s">
        <v>134</v>
      </c>
      <c r="C36" s="1"/>
      <c r="D36" s="20">
        <v>0</v>
      </c>
      <c r="F36" s="20">
        <v>0</v>
      </c>
      <c r="H36" s="20">
        <v>0</v>
      </c>
      <c r="J36" s="20">
        <v>0</v>
      </c>
      <c r="L36" s="20">
        <v>0</v>
      </c>
      <c r="N36" s="20">
        <v>0</v>
      </c>
      <c r="P36" s="20">
        <v>0</v>
      </c>
      <c r="R36" s="20">
        <v>0</v>
      </c>
      <c r="T36" s="20">
        <v>0</v>
      </c>
      <c r="V36" s="20">
        <v>0</v>
      </c>
      <c r="X36" s="20">
        <v>0</v>
      </c>
      <c r="Z36" s="20">
        <v>0</v>
      </c>
      <c r="AB36" s="20">
        <v>0</v>
      </c>
      <c r="AD36" s="20">
        <v>0</v>
      </c>
      <c r="AF36" s="20">
        <v>0</v>
      </c>
      <c r="AH36" s="20">
        <v>0</v>
      </c>
      <c r="AJ36" s="20">
        <v>5953</v>
      </c>
      <c r="AL36" s="20">
        <v>5953</v>
      </c>
    </row>
    <row r="37" spans="1:38" s="20" customFormat="1" x14ac:dyDescent="0.2">
      <c r="A37" s="1"/>
      <c r="B37" s="1" t="s">
        <v>83</v>
      </c>
      <c r="C37" s="1"/>
      <c r="D37" s="20">
        <v>0</v>
      </c>
      <c r="F37" s="20">
        <v>0</v>
      </c>
      <c r="H37" s="20">
        <v>0</v>
      </c>
      <c r="J37" s="20">
        <v>0</v>
      </c>
      <c r="L37" s="20">
        <v>-15482</v>
      </c>
      <c r="N37" s="21">
        <v>-15482</v>
      </c>
      <c r="P37" s="20">
        <v>-15482</v>
      </c>
      <c r="R37" s="20">
        <v>-15482</v>
      </c>
      <c r="T37" s="20">
        <v>0</v>
      </c>
      <c r="V37" s="21">
        <v>0</v>
      </c>
      <c r="X37" s="21">
        <v>0</v>
      </c>
      <c r="Z37" s="20">
        <v>0</v>
      </c>
      <c r="AB37" s="20">
        <v>0</v>
      </c>
      <c r="AD37" s="20">
        <v>0</v>
      </c>
      <c r="AF37" s="20">
        <v>0</v>
      </c>
      <c r="AH37" s="20">
        <v>0</v>
      </c>
      <c r="AJ37" s="20">
        <v>0</v>
      </c>
      <c r="AL37" s="21">
        <v>0</v>
      </c>
    </row>
    <row r="38" spans="1:38" s="20" customFormat="1" x14ac:dyDescent="0.2">
      <c r="A38" s="1"/>
      <c r="B38" s="1" t="s">
        <v>87</v>
      </c>
      <c r="C38" s="1"/>
      <c r="D38" s="28">
        <f>SUM(D31:D37)</f>
        <v>-66164</v>
      </c>
      <c r="F38" s="28">
        <f>SUM(F31:F37)</f>
        <v>-113419</v>
      </c>
      <c r="H38" s="28">
        <f>SUM(H31:H37)</f>
        <v>-481</v>
      </c>
      <c r="J38" s="28">
        <f>SUM(J31:J37)</f>
        <v>-20581</v>
      </c>
      <c r="L38" s="28">
        <f>SUM(L31:L37)</f>
        <v>-15944</v>
      </c>
      <c r="N38" s="28">
        <f>SUM(N31:N37)</f>
        <v>-38325</v>
      </c>
      <c r="P38" s="28">
        <f>SUM(P31:P37)</f>
        <v>-45880</v>
      </c>
      <c r="R38" s="28">
        <f>SUM(R31:R37)</f>
        <v>-66854</v>
      </c>
      <c r="T38" s="28">
        <f>SUM(T31:T37)</f>
        <v>-8034</v>
      </c>
      <c r="V38" s="28">
        <v>283</v>
      </c>
      <c r="X38" s="28">
        <v>-4539</v>
      </c>
      <c r="Z38" s="28">
        <f>SUM(Z31:Z37)</f>
        <v>10156</v>
      </c>
      <c r="AB38" s="28">
        <f>SUM(AB31:AB37)</f>
        <v>27953</v>
      </c>
      <c r="AD38" s="47">
        <v>-34523</v>
      </c>
      <c r="AF38" s="47">
        <v>-13942</v>
      </c>
      <c r="AH38" s="47">
        <f>SUM(AH31:AH37)</f>
        <v>5734</v>
      </c>
      <c r="AJ38" s="28">
        <f>SUM(AJ31:AJ37)</f>
        <v>-57004</v>
      </c>
      <c r="AL38" s="28">
        <v>-63453</v>
      </c>
    </row>
    <row r="39" spans="1:38" s="20" customFormat="1" x14ac:dyDescent="0.2">
      <c r="A39" s="1"/>
      <c r="B39" s="1"/>
      <c r="C39" s="1"/>
    </row>
    <row r="40" spans="1:38" s="20" customFormat="1" x14ac:dyDescent="0.2">
      <c r="A40" s="1"/>
      <c r="B40" s="24" t="s">
        <v>68</v>
      </c>
      <c r="C40" s="1"/>
    </row>
    <row r="41" spans="1:38" s="20" customFormat="1" x14ac:dyDescent="0.2">
      <c r="A41" s="1"/>
      <c r="B41" s="1" t="s">
        <v>135</v>
      </c>
      <c r="C41" s="1"/>
      <c r="D41" s="20">
        <v>141</v>
      </c>
      <c r="F41" s="20">
        <v>599</v>
      </c>
      <c r="H41" s="20">
        <v>742</v>
      </c>
      <c r="J41" s="20">
        <v>1044</v>
      </c>
      <c r="L41" s="20">
        <v>228</v>
      </c>
      <c r="N41" s="20">
        <v>300</v>
      </c>
      <c r="P41" s="20">
        <v>573</v>
      </c>
      <c r="R41" s="20">
        <v>849</v>
      </c>
      <c r="T41" s="20">
        <v>469</v>
      </c>
      <c r="V41" s="20">
        <v>16346</v>
      </c>
      <c r="X41" s="20">
        <v>17670</v>
      </c>
      <c r="Z41" s="20">
        <v>19000</v>
      </c>
      <c r="AB41" s="46">
        <v>3681</v>
      </c>
      <c r="AD41" s="46">
        <v>11312</v>
      </c>
      <c r="AF41" s="46">
        <v>15283</v>
      </c>
      <c r="AH41" s="46">
        <v>21346</v>
      </c>
      <c r="AJ41" s="46">
        <v>5865</v>
      </c>
      <c r="AL41" s="20">
        <v>12091</v>
      </c>
    </row>
    <row r="42" spans="1:38" s="20" customFormat="1" x14ac:dyDescent="0.2">
      <c r="A42" s="1"/>
      <c r="B42" s="1" t="s">
        <v>136</v>
      </c>
      <c r="C42" s="1"/>
      <c r="D42" s="20">
        <f>60917</f>
        <v>60917</v>
      </c>
      <c r="F42" s="20">
        <v>102815</v>
      </c>
      <c r="H42" s="20">
        <v>86170</v>
      </c>
      <c r="J42" s="20">
        <v>292699</v>
      </c>
      <c r="L42" s="20">
        <v>32469</v>
      </c>
      <c r="N42" s="20">
        <v>238271</v>
      </c>
      <c r="P42" s="20">
        <v>927368</v>
      </c>
      <c r="R42" s="20">
        <v>1659944</v>
      </c>
      <c r="T42" s="20">
        <v>-22040</v>
      </c>
      <c r="V42" s="20">
        <v>287486</v>
      </c>
      <c r="X42" s="20">
        <v>360212</v>
      </c>
      <c r="Z42" s="20">
        <v>1054530</v>
      </c>
      <c r="AB42" s="46">
        <v>229299</v>
      </c>
      <c r="AD42" s="46">
        <v>739388</v>
      </c>
      <c r="AF42" s="46">
        <v>638370</v>
      </c>
      <c r="AH42" s="46">
        <v>1437358</v>
      </c>
      <c r="AJ42" s="46">
        <v>-371338</v>
      </c>
      <c r="AL42" s="20">
        <v>-309911</v>
      </c>
    </row>
    <row r="43" spans="1:38" s="20" customFormat="1" x14ac:dyDescent="0.2">
      <c r="A43" s="1"/>
      <c r="B43" s="1" t="s">
        <v>89</v>
      </c>
      <c r="C43" s="1"/>
      <c r="D43" s="20">
        <v>0</v>
      </c>
      <c r="F43" s="20">
        <v>0</v>
      </c>
      <c r="H43" s="20">
        <v>0</v>
      </c>
      <c r="J43" s="20">
        <v>0</v>
      </c>
      <c r="L43" s="20">
        <v>0</v>
      </c>
      <c r="N43" s="20">
        <v>0</v>
      </c>
      <c r="P43" s="20">
        <v>32646</v>
      </c>
      <c r="R43" s="20">
        <v>32646</v>
      </c>
      <c r="T43" s="20">
        <v>0</v>
      </c>
      <c r="V43" s="20">
        <v>0</v>
      </c>
      <c r="X43" s="20">
        <v>0</v>
      </c>
      <c r="Z43" s="20">
        <v>0</v>
      </c>
      <c r="AB43" s="20">
        <v>0</v>
      </c>
      <c r="AD43" s="20">
        <v>0</v>
      </c>
      <c r="AF43" s="20">
        <v>0</v>
      </c>
      <c r="AH43" s="20">
        <v>0</v>
      </c>
      <c r="AJ43" s="20">
        <v>0</v>
      </c>
    </row>
    <row r="44" spans="1:38" s="20" customFormat="1" x14ac:dyDescent="0.2">
      <c r="A44" s="1"/>
      <c r="B44" s="1" t="s">
        <v>109</v>
      </c>
      <c r="C44" s="1"/>
      <c r="D44" s="20">
        <v>0</v>
      </c>
      <c r="F44" s="20">
        <v>0</v>
      </c>
      <c r="H44" s="20">
        <v>0</v>
      </c>
      <c r="J44" s="20">
        <v>0</v>
      </c>
      <c r="L44" s="20">
        <v>0</v>
      </c>
      <c r="N44" s="20">
        <v>0</v>
      </c>
      <c r="P44" s="20">
        <v>0</v>
      </c>
      <c r="R44" s="20">
        <v>0</v>
      </c>
      <c r="T44" s="20">
        <v>0</v>
      </c>
      <c r="V44" s="20">
        <v>0</v>
      </c>
      <c r="X44" s="20">
        <v>-39804</v>
      </c>
      <c r="Z44" s="20">
        <v>-39803</v>
      </c>
      <c r="AB44" s="20">
        <v>0</v>
      </c>
      <c r="AD44" s="20">
        <v>0</v>
      </c>
      <c r="AF44" s="20">
        <v>0</v>
      </c>
      <c r="AH44" s="20">
        <v>0</v>
      </c>
      <c r="AJ44" s="20">
        <v>0</v>
      </c>
    </row>
    <row r="45" spans="1:38" s="20" customFormat="1" x14ac:dyDescent="0.2">
      <c r="A45" s="1"/>
      <c r="B45" s="1" t="s">
        <v>84</v>
      </c>
      <c r="C45" s="1"/>
      <c r="D45" s="20">
        <v>0</v>
      </c>
      <c r="F45" s="20">
        <v>0</v>
      </c>
      <c r="H45" s="20">
        <v>0</v>
      </c>
      <c r="J45" s="20">
        <v>0</v>
      </c>
      <c r="L45" s="20">
        <v>0</v>
      </c>
      <c r="N45" s="20">
        <v>0</v>
      </c>
      <c r="P45" s="20">
        <v>0</v>
      </c>
      <c r="R45" s="20">
        <v>0</v>
      </c>
      <c r="T45" s="20">
        <v>0</v>
      </c>
      <c r="V45" s="20">
        <v>108643</v>
      </c>
      <c r="X45" s="20">
        <v>108643</v>
      </c>
      <c r="Z45" s="20">
        <v>108643</v>
      </c>
      <c r="AB45" s="20">
        <v>0</v>
      </c>
      <c r="AD45" s="20">
        <v>0</v>
      </c>
      <c r="AF45" s="20">
        <v>0</v>
      </c>
      <c r="AH45" s="20">
        <v>0</v>
      </c>
      <c r="AJ45" s="20">
        <v>0</v>
      </c>
    </row>
    <row r="46" spans="1:38" s="20" customFormat="1" x14ac:dyDescent="0.2">
      <c r="A46" s="1"/>
      <c r="B46" s="1" t="s">
        <v>85</v>
      </c>
      <c r="C46" s="1"/>
      <c r="D46" s="20">
        <v>0</v>
      </c>
      <c r="F46" s="20">
        <v>0</v>
      </c>
      <c r="H46" s="20">
        <v>0</v>
      </c>
      <c r="J46" s="20">
        <v>0</v>
      </c>
      <c r="L46" s="20">
        <v>0</v>
      </c>
      <c r="N46" s="20">
        <v>0</v>
      </c>
      <c r="P46" s="20">
        <v>0</v>
      </c>
      <c r="R46" s="20">
        <v>0</v>
      </c>
      <c r="T46" s="20">
        <v>0</v>
      </c>
      <c r="V46" s="20">
        <v>280185</v>
      </c>
      <c r="X46" s="20">
        <v>280185</v>
      </c>
      <c r="Z46" s="20">
        <v>280185</v>
      </c>
      <c r="AB46" s="20">
        <v>0</v>
      </c>
      <c r="AD46" s="20">
        <v>0</v>
      </c>
      <c r="AF46" s="20">
        <v>0</v>
      </c>
      <c r="AH46" s="20">
        <v>0</v>
      </c>
      <c r="AJ46" s="20">
        <v>0</v>
      </c>
    </row>
    <row r="47" spans="1:38" s="20" customFormat="1" x14ac:dyDescent="0.2">
      <c r="A47" s="1"/>
      <c r="B47" s="1" t="s">
        <v>125</v>
      </c>
      <c r="C47" s="1"/>
      <c r="D47" s="20">
        <v>0</v>
      </c>
      <c r="F47" s="20">
        <v>0</v>
      </c>
      <c r="H47" s="20">
        <v>0</v>
      </c>
      <c r="J47" s="20">
        <v>0</v>
      </c>
      <c r="L47" s="20">
        <v>0</v>
      </c>
      <c r="N47" s="20">
        <v>0</v>
      </c>
      <c r="P47" s="20">
        <v>0</v>
      </c>
      <c r="R47" s="20">
        <v>0</v>
      </c>
      <c r="T47" s="20">
        <v>0</v>
      </c>
      <c r="V47" s="20">
        <v>0</v>
      </c>
      <c r="X47" s="20">
        <v>0</v>
      </c>
      <c r="Z47" s="20">
        <v>17431</v>
      </c>
      <c r="AB47" s="46">
        <v>7163</v>
      </c>
      <c r="AD47" s="46">
        <v>15321.91</v>
      </c>
      <c r="AF47" s="46">
        <v>2082</v>
      </c>
      <c r="AH47" s="46">
        <v>29363</v>
      </c>
      <c r="AJ47" s="46">
        <v>9842</v>
      </c>
      <c r="AL47" s="20">
        <v>14015</v>
      </c>
    </row>
    <row r="48" spans="1:38" s="20" customFormat="1" x14ac:dyDescent="0.2">
      <c r="A48" s="1"/>
      <c r="B48" s="1" t="s">
        <v>126</v>
      </c>
      <c r="C48" s="1"/>
      <c r="D48" s="20">
        <v>0</v>
      </c>
      <c r="F48" s="20">
        <v>0</v>
      </c>
      <c r="H48" s="20">
        <v>0</v>
      </c>
      <c r="J48" s="20">
        <v>0</v>
      </c>
      <c r="L48" s="20">
        <v>0</v>
      </c>
      <c r="N48" s="20">
        <v>0</v>
      </c>
      <c r="P48" s="20">
        <v>0</v>
      </c>
      <c r="R48" s="20">
        <v>0</v>
      </c>
      <c r="T48" s="20">
        <v>0</v>
      </c>
      <c r="V48" s="20">
        <v>0</v>
      </c>
      <c r="X48" s="20">
        <v>0</v>
      </c>
      <c r="Z48" s="20">
        <v>-3766</v>
      </c>
      <c r="AB48" s="46">
        <v>-6532</v>
      </c>
      <c r="AD48" s="46">
        <v>-14218.91</v>
      </c>
      <c r="AF48" s="46">
        <v>0</v>
      </c>
      <c r="AH48" s="46">
        <v>-26755</v>
      </c>
      <c r="AJ48" s="46">
        <v>-8859</v>
      </c>
      <c r="AL48" s="20">
        <v>-14514</v>
      </c>
    </row>
    <row r="49" spans="1:38" s="20" customFormat="1" x14ac:dyDescent="0.2">
      <c r="A49" s="1"/>
      <c r="B49" s="1" t="s">
        <v>127</v>
      </c>
      <c r="C49" s="1"/>
      <c r="D49" s="20">
        <v>0</v>
      </c>
      <c r="F49" s="20">
        <v>0</v>
      </c>
      <c r="H49" s="20">
        <v>0</v>
      </c>
      <c r="J49" s="20">
        <v>60000</v>
      </c>
      <c r="L49" s="20">
        <v>0</v>
      </c>
      <c r="N49" s="20">
        <v>0</v>
      </c>
      <c r="P49" s="20">
        <v>0</v>
      </c>
      <c r="R49" s="20">
        <v>104552</v>
      </c>
      <c r="T49" s="20">
        <v>24001</v>
      </c>
      <c r="V49" s="20">
        <v>0</v>
      </c>
      <c r="X49" s="20">
        <v>0</v>
      </c>
      <c r="Z49" s="20">
        <v>0</v>
      </c>
      <c r="AB49" s="46">
        <v>0</v>
      </c>
      <c r="AD49" s="46">
        <v>0</v>
      </c>
      <c r="AF49" s="46">
        <v>0</v>
      </c>
      <c r="AH49" s="46"/>
      <c r="AJ49" s="46">
        <v>0</v>
      </c>
    </row>
    <row r="50" spans="1:38" s="20" customFormat="1" x14ac:dyDescent="0.2">
      <c r="A50" s="1"/>
      <c r="B50" s="1" t="s">
        <v>128</v>
      </c>
      <c r="C50" s="1"/>
      <c r="D50" s="20">
        <v>0</v>
      </c>
      <c r="F50" s="20">
        <v>0</v>
      </c>
      <c r="H50" s="20">
        <v>0</v>
      </c>
      <c r="J50" s="20">
        <v>0</v>
      </c>
      <c r="L50" s="20">
        <v>0</v>
      </c>
      <c r="N50" s="34">
        <v>0</v>
      </c>
      <c r="P50" s="20">
        <v>0</v>
      </c>
      <c r="R50" s="20">
        <v>-124527</v>
      </c>
      <c r="T50" s="20">
        <v>0</v>
      </c>
      <c r="V50" s="34">
        <v>-40025</v>
      </c>
      <c r="W50" s="34"/>
      <c r="X50" s="34">
        <v>-40025</v>
      </c>
      <c r="Z50" s="20">
        <v>-40025</v>
      </c>
      <c r="AB50" s="20">
        <v>0</v>
      </c>
      <c r="AD50" s="20">
        <v>0</v>
      </c>
      <c r="AF50" s="20">
        <v>0</v>
      </c>
      <c r="AH50" s="20">
        <v>0</v>
      </c>
      <c r="AJ50" s="20">
        <v>0</v>
      </c>
      <c r="AL50" s="34"/>
    </row>
    <row r="51" spans="1:38" s="20" customFormat="1" x14ac:dyDescent="0.2">
      <c r="A51" s="1"/>
      <c r="B51" s="1" t="s">
        <v>139</v>
      </c>
      <c r="C51" s="1"/>
      <c r="N51" s="21"/>
      <c r="V51" s="21"/>
      <c r="X51" s="21"/>
      <c r="AL51" s="21">
        <v>-17125</v>
      </c>
    </row>
    <row r="52" spans="1:38" s="20" customFormat="1" x14ac:dyDescent="0.2">
      <c r="A52" s="1"/>
      <c r="B52" s="1" t="s">
        <v>69</v>
      </c>
      <c r="C52" s="1"/>
      <c r="D52" s="28">
        <f>SUM(D41:D50)</f>
        <v>61058</v>
      </c>
      <c r="F52" s="28">
        <f>SUM(F41:F50)</f>
        <v>103414</v>
      </c>
      <c r="H52" s="28">
        <f>SUM(H41:H50)</f>
        <v>86912</v>
      </c>
      <c r="J52" s="28">
        <f>SUM(J41:J50)</f>
        <v>353743</v>
      </c>
      <c r="L52" s="28">
        <f>SUM(L41:L50)</f>
        <v>32697</v>
      </c>
      <c r="N52" s="28">
        <f>SUM(N41:N50)</f>
        <v>238571</v>
      </c>
      <c r="P52" s="28">
        <f>SUM(P41:P50)</f>
        <v>960587</v>
      </c>
      <c r="R52" s="28">
        <f>SUM(R41:R50)</f>
        <v>1673464</v>
      </c>
      <c r="T52" s="28">
        <f>SUM(T41:T50)</f>
        <v>2430</v>
      </c>
      <c r="V52" s="28">
        <v>652635</v>
      </c>
      <c r="X52" s="28">
        <v>686881</v>
      </c>
      <c r="Z52" s="28">
        <f>SUM(Z41:Z50)</f>
        <v>1396195</v>
      </c>
      <c r="AB52" s="28">
        <f>SUM(AB41:AB50)</f>
        <v>233611</v>
      </c>
      <c r="AD52" s="47">
        <v>751803</v>
      </c>
      <c r="AF52" s="47">
        <v>655735</v>
      </c>
      <c r="AH52" s="47">
        <f>SUM(AH41:AH50)</f>
        <v>1461312</v>
      </c>
      <c r="AJ52" s="28">
        <f>SUM(AJ41:AJ50)</f>
        <v>-364490</v>
      </c>
      <c r="AL52" s="28">
        <f>SUM(AL41:AL51)</f>
        <v>-315444</v>
      </c>
    </row>
    <row r="53" spans="1:38" s="20" customFormat="1" x14ac:dyDescent="0.2">
      <c r="A53" s="1"/>
      <c r="B53" s="1"/>
      <c r="C53" s="1"/>
    </row>
    <row r="54" spans="1:38" s="20" customFormat="1" x14ac:dyDescent="0.2">
      <c r="A54" s="1"/>
      <c r="B54" s="1" t="s">
        <v>70</v>
      </c>
      <c r="C54" s="1"/>
      <c r="D54" s="21">
        <v>-128</v>
      </c>
      <c r="F54" s="21">
        <v>-141</v>
      </c>
      <c r="H54" s="21">
        <v>-34</v>
      </c>
      <c r="J54" s="21">
        <v>521</v>
      </c>
      <c r="L54" s="21">
        <v>1442</v>
      </c>
      <c r="N54" s="21">
        <v>97</v>
      </c>
      <c r="P54" s="21">
        <v>468</v>
      </c>
      <c r="R54" s="21">
        <v>636</v>
      </c>
      <c r="T54" s="21">
        <v>-899</v>
      </c>
      <c r="V54" s="21">
        <v>-871</v>
      </c>
      <c r="X54" s="21">
        <v>-1350</v>
      </c>
      <c r="Z54" s="21">
        <v>-1122</v>
      </c>
      <c r="AB54" s="21">
        <v>-78</v>
      </c>
      <c r="AD54" s="48">
        <v>-2491</v>
      </c>
      <c r="AF54" s="48">
        <v>-3369</v>
      </c>
      <c r="AH54" s="48">
        <v>-2719</v>
      </c>
      <c r="AJ54" s="21">
        <v>515</v>
      </c>
      <c r="AL54" s="21">
        <v>705</v>
      </c>
    </row>
    <row r="55" spans="1:38" s="20" customFormat="1" x14ac:dyDescent="0.2">
      <c r="A55" s="1"/>
      <c r="B55" s="24"/>
      <c r="C55" s="1"/>
    </row>
    <row r="56" spans="1:38" s="20" customFormat="1" x14ac:dyDescent="0.2">
      <c r="A56" s="1"/>
      <c r="B56" s="24" t="s">
        <v>71</v>
      </c>
      <c r="C56" s="1"/>
      <c r="D56" s="20">
        <f>SUM(D54,D52,D38,D28)</f>
        <v>4726</v>
      </c>
      <c r="F56" s="20">
        <f>SUM(F54,F52,F38,F28)</f>
        <v>-8453</v>
      </c>
      <c r="H56" s="20">
        <f>SUM(H54,H52,H38,H28)</f>
        <v>91357</v>
      </c>
      <c r="J56" s="20">
        <f>SUM(J54,J52,J38,J28)</f>
        <v>319371</v>
      </c>
      <c r="L56" s="20">
        <f>SUM(L54,L52,L38,L28)</f>
        <v>27110</v>
      </c>
      <c r="N56" s="20">
        <f>SUM(N54,N52,N38,N28)</f>
        <v>211628</v>
      </c>
      <c r="P56" s="20">
        <f>SUM(P54,P52,P38,P28)</f>
        <v>934048</v>
      </c>
      <c r="R56" s="20">
        <f>SUM(R54,R52,R38,R28)</f>
        <v>1616772</v>
      </c>
      <c r="T56" s="20">
        <f>SUM(T54,T52,T38,T28)</f>
        <v>-22971</v>
      </c>
      <c r="V56" s="20">
        <v>668743</v>
      </c>
      <c r="X56" s="20">
        <v>691780</v>
      </c>
      <c r="Z56" s="20">
        <v>1425144</v>
      </c>
      <c r="AB56" s="46">
        <v>263858</v>
      </c>
      <c r="AD56" s="46">
        <v>743663</v>
      </c>
      <c r="AF56" s="46">
        <v>682750</v>
      </c>
      <c r="AH56" s="46">
        <f>AH28+AH38+AH52+AH54</f>
        <v>1548287</v>
      </c>
      <c r="AJ56" s="46">
        <f>AJ28+AJ38+AJ52+AJ54</f>
        <v>-417077</v>
      </c>
      <c r="AL56" s="20">
        <f>SUM(AL28,AL38,AL52,AL54)</f>
        <v>-318273</v>
      </c>
    </row>
    <row r="57" spans="1:38" s="20" customFormat="1" x14ac:dyDescent="0.2">
      <c r="A57" s="1"/>
      <c r="B57" s="24" t="s">
        <v>72</v>
      </c>
      <c r="C57" s="1"/>
      <c r="D57" s="21">
        <v>1477146</v>
      </c>
      <c r="F57" s="21">
        <v>1477146</v>
      </c>
      <c r="H57" s="21">
        <v>1477146</v>
      </c>
      <c r="J57" s="21">
        <v>1477146</v>
      </c>
      <c r="L57" s="21">
        <v>1796517</v>
      </c>
      <c r="N57" s="21">
        <v>1796517</v>
      </c>
      <c r="P57" s="21">
        <v>1796517</v>
      </c>
      <c r="R57" s="21">
        <v>1796517</v>
      </c>
      <c r="T57" s="21">
        <v>3413289</v>
      </c>
      <c r="V57" s="21">
        <v>3413289</v>
      </c>
      <c r="X57" s="21">
        <v>3413289</v>
      </c>
      <c r="Z57" s="21">
        <v>3413289</v>
      </c>
      <c r="AB57" s="46">
        <v>4838433</v>
      </c>
      <c r="AD57" s="46">
        <v>4838433</v>
      </c>
      <c r="AF57" s="46">
        <v>4838433</v>
      </c>
      <c r="AH57" s="46">
        <v>4838433</v>
      </c>
      <c r="AJ57" s="46">
        <f>AH58</f>
        <v>6386720</v>
      </c>
      <c r="AL57" s="21">
        <v>6386720</v>
      </c>
    </row>
    <row r="58" spans="1:38" s="20" customFormat="1" ht="13.5" thickBot="1" x14ac:dyDescent="0.25">
      <c r="A58" s="1"/>
      <c r="B58" s="24" t="s">
        <v>73</v>
      </c>
      <c r="C58" s="1"/>
      <c r="D58" s="30">
        <f>SUM(D56:D57)</f>
        <v>1481872</v>
      </c>
      <c r="F58" s="30">
        <f>SUM(F56:F57)</f>
        <v>1468693</v>
      </c>
      <c r="H58" s="30">
        <f>SUM(H56:H57)</f>
        <v>1568503</v>
      </c>
      <c r="J58" s="30">
        <f>SUM(J56:J57)</f>
        <v>1796517</v>
      </c>
      <c r="L58" s="30">
        <f>SUM(L56:L57)</f>
        <v>1823627</v>
      </c>
      <c r="N58" s="30">
        <f>SUM(N56:N57)</f>
        <v>2008145</v>
      </c>
      <c r="P58" s="30">
        <f>SUM(P56:P57)</f>
        <v>2730565</v>
      </c>
      <c r="R58" s="30">
        <f>SUM(R56:R57)</f>
        <v>3413289</v>
      </c>
      <c r="T58" s="30">
        <f>SUM(T56:T57)</f>
        <v>3390318</v>
      </c>
      <c r="V58" s="30">
        <v>4082032</v>
      </c>
      <c r="X58" s="30">
        <v>4105069</v>
      </c>
      <c r="Z58" s="30">
        <f>SUM(Z56:Z57)</f>
        <v>4838433</v>
      </c>
      <c r="AB58" s="30">
        <f>SUM(AB56:AB57)</f>
        <v>5102291</v>
      </c>
      <c r="AD58" s="49">
        <v>5582096</v>
      </c>
      <c r="AF58" s="49">
        <v>5521183</v>
      </c>
      <c r="AH58" s="49">
        <f>AH57+AH56</f>
        <v>6386720</v>
      </c>
      <c r="AJ58" s="30">
        <f>SUM(AJ56:AJ57)</f>
        <v>5969643</v>
      </c>
      <c r="AL58" s="30">
        <f>SUM(AL56:AL57)</f>
        <v>6068447</v>
      </c>
    </row>
    <row r="59" spans="1:38" ht="13.5" thickTop="1" x14ac:dyDescent="0.2"/>
  </sheetData>
  <pageMargins left="0.25" right="0.25" top="0.75" bottom="0.75" header="0.3" footer="0.3"/>
  <pageSetup scale="2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2.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Michelle Wang</cp:lastModifiedBy>
  <cp:lastPrinted>2023-08-07T18:13:47Z</cp:lastPrinted>
  <dcterms:created xsi:type="dcterms:W3CDTF">2021-08-16T05:40:04Z</dcterms:created>
  <dcterms:modified xsi:type="dcterms:W3CDTF">2023-08-07T21:01:57Z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