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66925"/>
  <mc:AlternateContent xmlns:mc="http://schemas.openxmlformats.org/markup-compatibility/2006">
    <mc:Choice Requires="x15">
      <x15ac:absPath xmlns:x15ac="http://schemas.microsoft.com/office/spreadsheetml/2010/11/ac" url="https://payoneerinc.sharepoint.com/teams/PAYOInvestorRelations/Shared Documents/1. Earnings/4Q25/Files for website/"/>
    </mc:Choice>
  </mc:AlternateContent>
  <xr:revisionPtr revIDLastSave="77" documentId="8_{8FD7E895-45F2-44A7-8B6D-64580DD2A112}" xr6:coauthVersionLast="47" xr6:coauthVersionMax="47" xr10:uidLastSave="{1047BC57-A93A-4C5C-823A-E6EDE16CDCEB}"/>
  <bookViews>
    <workbookView xWindow="28680" yWindow="-120" windowWidth="29040" windowHeight="15720" xr2:uid="{00000000-000D-0000-FFFF-FFFF00000000}"/>
  </bookViews>
  <sheets>
    <sheet name="Disclosures" sheetId="6" r:id="rId1"/>
    <sheet name="Income Statement" sheetId="1" r:id="rId2"/>
    <sheet name="Adjusted EBITDA" sheetId="5" r:id="rId3"/>
    <sheet name="Balance Sheet" sheetId="2" r:id="rId4"/>
    <sheet name="Cash flow" sheetId="3"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F69" i="3" l="1"/>
  <c r="BF48" i="3"/>
  <c r="BF31" i="3"/>
  <c r="BF56" i="2"/>
  <c r="BF38" i="2"/>
  <c r="BF45" i="2" s="1"/>
  <c r="BF16" i="2"/>
  <c r="BF29" i="2" s="1"/>
  <c r="BF11" i="5"/>
  <c r="BF10" i="5"/>
  <c r="BF9" i="5"/>
  <c r="BF8" i="5"/>
  <c r="BF12" i="5" s="1"/>
  <c r="BF21" i="5" s="1"/>
  <c r="BF73" i="3" l="1"/>
  <c r="BF58" i="2"/>
  <c r="BF60" i="2" s="1"/>
  <c r="BF24" i="1" l="1"/>
  <c r="BF16" i="1"/>
  <c r="BF18" i="1" s="1"/>
  <c r="BF26" i="1" s="1"/>
  <c r="BF32" i="1" s="1"/>
  <c r="BD27" i="3"/>
  <c r="BD69" i="3" l="1"/>
  <c r="BD48" i="3"/>
  <c r="BD31" i="3"/>
  <c r="BD56" i="2"/>
  <c r="BD38" i="2"/>
  <c r="BD45" i="2" s="1"/>
  <c r="BD16" i="2"/>
  <c r="BD29" i="2" s="1"/>
  <c r="BD11" i="5"/>
  <c r="BD10" i="5"/>
  <c r="BD9" i="5"/>
  <c r="BD8" i="5"/>
  <c r="BD12" i="5" s="1"/>
  <c r="BD21" i="5" s="1"/>
  <c r="BD73" i="3" l="1"/>
  <c r="BD58" i="2"/>
  <c r="BD60" i="2" s="1"/>
  <c r="BD24" i="1" l="1"/>
  <c r="BD16" i="1"/>
  <c r="BD18" i="1" s="1"/>
  <c r="BB69" i="3"/>
  <c r="BB48" i="3"/>
  <c r="BB31" i="3"/>
  <c r="BB56" i="2"/>
  <c r="BB38" i="2"/>
  <c r="BB45" i="2" s="1"/>
  <c r="BB16" i="2"/>
  <c r="BB29" i="2" s="1"/>
  <c r="BB11" i="5"/>
  <c r="BB10" i="5"/>
  <c r="BB9" i="5"/>
  <c r="BB8" i="5"/>
  <c r="BB12" i="5" s="1"/>
  <c r="BB21" i="5" s="1"/>
  <c r="BB24" i="1"/>
  <c r="BB16" i="1"/>
  <c r="BB18" i="1" s="1"/>
  <c r="AZ8" i="3"/>
  <c r="AZ31" i="3" s="1"/>
  <c r="AZ69" i="3"/>
  <c r="AZ48" i="3"/>
  <c r="AZ56" i="2"/>
  <c r="AZ38" i="2"/>
  <c r="AZ45" i="2" s="1"/>
  <c r="AZ16" i="2"/>
  <c r="AZ29" i="2" s="1"/>
  <c r="AZ11" i="5"/>
  <c r="AZ12" i="5" s="1"/>
  <c r="AZ21" i="5" s="1"/>
  <c r="AZ10" i="5"/>
  <c r="AZ9" i="5"/>
  <c r="AZ8" i="5"/>
  <c r="AZ24" i="1"/>
  <c r="AX24" i="1"/>
  <c r="AZ26" i="1"/>
  <c r="AZ32" i="1" s="1"/>
  <c r="AZ18" i="1"/>
  <c r="AZ16" i="1"/>
  <c r="BD26" i="1" l="1"/>
  <c r="BD32" i="1" s="1"/>
  <c r="BB73" i="3"/>
  <c r="BB58" i="2"/>
  <c r="BB60" i="2" s="1"/>
  <c r="BB26" i="1"/>
  <c r="BB32" i="1" s="1"/>
  <c r="AZ73" i="3"/>
  <c r="AZ58" i="2"/>
  <c r="AZ60" i="2"/>
  <c r="AX69" i="3" l="1"/>
  <c r="AX48" i="3"/>
  <c r="AX31" i="3"/>
  <c r="AX56" i="2"/>
  <c r="AX38" i="2"/>
  <c r="AX45" i="2" s="1"/>
  <c r="AX16" i="2"/>
  <c r="AX29" i="2" s="1"/>
  <c r="AX12" i="5"/>
  <c r="AX21" i="5" s="1"/>
  <c r="AX16" i="1"/>
  <c r="AX18" i="1" s="1"/>
  <c r="AV16" i="1"/>
  <c r="AB75" i="3"/>
  <c r="Z75" i="3"/>
  <c r="AV69" i="3"/>
  <c r="AT69" i="3"/>
  <c r="AR69" i="3"/>
  <c r="AP69" i="3"/>
  <c r="AN69" i="3"/>
  <c r="AL69" i="3"/>
  <c r="AJ69" i="3"/>
  <c r="AH69" i="3"/>
  <c r="AF69" i="3"/>
  <c r="AF73" i="3" s="1"/>
  <c r="AB69" i="3"/>
  <c r="Z69" i="3"/>
  <c r="T69" i="3"/>
  <c r="R69" i="3"/>
  <c r="P69" i="3"/>
  <c r="N69" i="3"/>
  <c r="L69" i="3"/>
  <c r="J69" i="3"/>
  <c r="H69" i="3"/>
  <c r="F69" i="3"/>
  <c r="D52" i="3"/>
  <c r="D69" i="3" s="1"/>
  <c r="AV48" i="3"/>
  <c r="AT48" i="3"/>
  <c r="AR48" i="3"/>
  <c r="AP48" i="3"/>
  <c r="AN48" i="3"/>
  <c r="AJ48" i="3"/>
  <c r="AH48" i="3"/>
  <c r="AB48" i="3"/>
  <c r="Z48" i="3"/>
  <c r="T48" i="3"/>
  <c r="R48" i="3"/>
  <c r="P48" i="3"/>
  <c r="N48" i="3"/>
  <c r="L48" i="3"/>
  <c r="J48" i="3"/>
  <c r="H48" i="3"/>
  <c r="F38" i="3"/>
  <c r="F48" i="3" s="1"/>
  <c r="D38" i="3"/>
  <c r="D48" i="3" s="1"/>
  <c r="AV31" i="3"/>
  <c r="AT31" i="3"/>
  <c r="AR31" i="3"/>
  <c r="AP31" i="3"/>
  <c r="AN31" i="3"/>
  <c r="AL31" i="3"/>
  <c r="AJ31" i="3"/>
  <c r="AH31" i="3"/>
  <c r="AB31" i="3"/>
  <c r="Z31" i="3"/>
  <c r="T31" i="3"/>
  <c r="R31" i="3"/>
  <c r="P31" i="3"/>
  <c r="N31" i="3"/>
  <c r="L31" i="3"/>
  <c r="J31" i="3"/>
  <c r="H31" i="3"/>
  <c r="F31" i="3"/>
  <c r="D31" i="3"/>
  <c r="AV60" i="2"/>
  <c r="AT60" i="2"/>
  <c r="AR60" i="2"/>
  <c r="AP60" i="2"/>
  <c r="AN60" i="2"/>
  <c r="AL60" i="2"/>
  <c r="AJ60" i="2"/>
  <c r="AH60" i="2"/>
  <c r="AF60" i="2"/>
  <c r="AD60" i="2"/>
  <c r="AB60" i="2"/>
  <c r="Z60" i="2"/>
  <c r="X60" i="2"/>
  <c r="V60" i="2"/>
  <c r="T60" i="2"/>
  <c r="R60" i="2"/>
  <c r="P60" i="2"/>
  <c r="N60" i="2"/>
  <c r="L60" i="2"/>
  <c r="J60" i="2"/>
  <c r="H60" i="2"/>
  <c r="F60" i="2"/>
  <c r="D60" i="2"/>
  <c r="AV58" i="2"/>
  <c r="AT58" i="2"/>
  <c r="AR58" i="2"/>
  <c r="AP58" i="2"/>
  <c r="AN58" i="2"/>
  <c r="AL58" i="2"/>
  <c r="AJ58" i="2"/>
  <c r="AB58" i="2"/>
  <c r="Z58" i="2"/>
  <c r="X58" i="2"/>
  <c r="V58" i="2"/>
  <c r="T58" i="2"/>
  <c r="R58" i="2"/>
  <c r="P58" i="2"/>
  <c r="N58" i="2"/>
  <c r="L58" i="2"/>
  <c r="J58" i="2"/>
  <c r="H58" i="2"/>
  <c r="F58" i="2"/>
  <c r="D58" i="2"/>
  <c r="AV56" i="2"/>
  <c r="AT56" i="2"/>
  <c r="AR56" i="2"/>
  <c r="AP56" i="2"/>
  <c r="AN56" i="2"/>
  <c r="AL56" i="2"/>
  <c r="AJ56" i="2"/>
  <c r="AB56" i="2"/>
  <c r="Z56" i="2"/>
  <c r="X56" i="2"/>
  <c r="V56" i="2"/>
  <c r="T56" i="2"/>
  <c r="R56" i="2"/>
  <c r="P56" i="2"/>
  <c r="N56" i="2"/>
  <c r="L56" i="2"/>
  <c r="J56" i="2"/>
  <c r="H56" i="2"/>
  <c r="F56" i="2"/>
  <c r="D56" i="2"/>
  <c r="AV45" i="2"/>
  <c r="AT45" i="2"/>
  <c r="AR45" i="2"/>
  <c r="AP45" i="2"/>
  <c r="AN45" i="2"/>
  <c r="AJ45" i="2"/>
  <c r="AB45" i="2"/>
  <c r="Z45" i="2"/>
  <c r="X45" i="2"/>
  <c r="V45" i="2"/>
  <c r="T45" i="2"/>
  <c r="R45" i="2"/>
  <c r="P45" i="2"/>
  <c r="N45" i="2"/>
  <c r="L45" i="2"/>
  <c r="J45" i="2"/>
  <c r="H45" i="2"/>
  <c r="F45" i="2"/>
  <c r="D45" i="2"/>
  <c r="AV38" i="2"/>
  <c r="AT38" i="2"/>
  <c r="AR38" i="2"/>
  <c r="AP38" i="2"/>
  <c r="AN38" i="2"/>
  <c r="AJ38" i="2"/>
  <c r="AB38" i="2"/>
  <c r="Z38" i="2"/>
  <c r="X38" i="2"/>
  <c r="V38" i="2"/>
  <c r="T38" i="2"/>
  <c r="R38" i="2"/>
  <c r="P38" i="2"/>
  <c r="N38" i="2"/>
  <c r="L38" i="2"/>
  <c r="J38" i="2"/>
  <c r="H38" i="2"/>
  <c r="F38" i="2"/>
  <c r="D38" i="2"/>
  <c r="AV29" i="2"/>
  <c r="AT29" i="2"/>
  <c r="AR29" i="2"/>
  <c r="AP29" i="2"/>
  <c r="AN29" i="2"/>
  <c r="AL29" i="2"/>
  <c r="AJ29" i="2"/>
  <c r="AF29" i="2"/>
  <c r="AB29" i="2"/>
  <c r="Z29" i="2"/>
  <c r="X29" i="2"/>
  <c r="V29" i="2"/>
  <c r="T29" i="2"/>
  <c r="R29" i="2"/>
  <c r="P29" i="2"/>
  <c r="N29" i="2"/>
  <c r="L29" i="2"/>
  <c r="J29" i="2"/>
  <c r="H29" i="2"/>
  <c r="F29" i="2"/>
  <c r="D29" i="2"/>
  <c r="N21" i="2"/>
  <c r="L21" i="2"/>
  <c r="AV16" i="2"/>
  <c r="AT16" i="2"/>
  <c r="AR16" i="2"/>
  <c r="AP16" i="2"/>
  <c r="AN16" i="2"/>
  <c r="AJ16" i="2"/>
  <c r="AB16" i="2"/>
  <c r="Z16" i="2"/>
  <c r="X16" i="2"/>
  <c r="V16" i="2"/>
  <c r="T16" i="2"/>
  <c r="R16" i="2"/>
  <c r="P16" i="2"/>
  <c r="N16" i="2"/>
  <c r="L16" i="2"/>
  <c r="J16" i="2"/>
  <c r="H16" i="2"/>
  <c r="F16" i="2"/>
  <c r="D16" i="2"/>
  <c r="AV21" i="5"/>
  <c r="AT21" i="5"/>
  <c r="AR21" i="5"/>
  <c r="AP21" i="5"/>
  <c r="AN21" i="5"/>
  <c r="AL21" i="5"/>
  <c r="AJ21" i="5"/>
  <c r="AB21" i="5"/>
  <c r="Z21" i="5"/>
  <c r="V21" i="5"/>
  <c r="T21" i="5"/>
  <c r="R21" i="5"/>
  <c r="P21" i="5"/>
  <c r="N21" i="5"/>
  <c r="L21" i="5"/>
  <c r="J21" i="5"/>
  <c r="H21" i="5"/>
  <c r="F21" i="5"/>
  <c r="D21" i="5"/>
  <c r="AV12" i="5"/>
  <c r="AT12" i="5"/>
  <c r="AR12" i="5"/>
  <c r="AP12" i="5"/>
  <c r="AN12" i="5"/>
  <c r="AL12" i="5"/>
  <c r="AJ12" i="5"/>
  <c r="AB12" i="5"/>
  <c r="Z12" i="5"/>
  <c r="V12" i="5"/>
  <c r="T12" i="5"/>
  <c r="R12" i="5"/>
  <c r="P12" i="5"/>
  <c r="N12" i="5"/>
  <c r="L12" i="5"/>
  <c r="J12" i="5"/>
  <c r="H12" i="5"/>
  <c r="F12" i="5"/>
  <c r="D12" i="5"/>
  <c r="AV24" i="1"/>
  <c r="AV18" i="1"/>
  <c r="AV26" i="1" s="1"/>
  <c r="AV32" i="1" s="1"/>
  <c r="AN73" i="3" l="1"/>
  <c r="AN75" i="3" s="1"/>
  <c r="AR73" i="3"/>
  <c r="AT73" i="3"/>
  <c r="L73" i="3"/>
  <c r="L75" i="3" s="1"/>
  <c r="AV73" i="3"/>
  <c r="AL73" i="3"/>
  <c r="AL75" i="3" s="1"/>
  <c r="AP73" i="3"/>
  <c r="AP75" i="3" s="1"/>
  <c r="AT74" i="3" s="1"/>
  <c r="AV74" i="3" s="1"/>
  <c r="AX74" i="3" s="1"/>
  <c r="N73" i="3"/>
  <c r="N75" i="3" s="1"/>
  <c r="F73" i="3"/>
  <c r="F75" i="3" s="1"/>
  <c r="R73" i="3"/>
  <c r="R75" i="3" s="1"/>
  <c r="H73" i="3"/>
  <c r="H75" i="3" s="1"/>
  <c r="D73" i="3"/>
  <c r="D75" i="3" s="1"/>
  <c r="T73" i="3"/>
  <c r="T75" i="3" s="1"/>
  <c r="J73" i="3"/>
  <c r="J75" i="3" s="1"/>
  <c r="AH73" i="3"/>
  <c r="AH75" i="3" s="1"/>
  <c r="AJ74" i="3" s="1"/>
  <c r="AJ73" i="3"/>
  <c r="P73" i="3"/>
  <c r="P75" i="3" s="1"/>
  <c r="AX73" i="3"/>
  <c r="AX58" i="2"/>
  <c r="AX60" i="2" s="1"/>
  <c r="AX26" i="1"/>
  <c r="AX32" i="1" s="1"/>
  <c r="AX75" i="3" l="1"/>
  <c r="BB74" i="3" s="1"/>
  <c r="BD74" i="3" s="1"/>
  <c r="AR74" i="3"/>
  <c r="AR75" i="3" s="1"/>
  <c r="AJ75" i="3"/>
  <c r="AV75" i="3"/>
  <c r="AT75" i="3"/>
  <c r="BD75" i="3" l="1"/>
  <c r="BF74" i="3"/>
  <c r="BF75" i="3" s="1"/>
  <c r="AZ74" i="3"/>
  <c r="AZ75" i="3" s="1"/>
  <c r="BB75" i="3"/>
</calcChain>
</file>

<file path=xl/sharedStrings.xml><?xml version="1.0" encoding="utf-8"?>
<sst xmlns="http://schemas.openxmlformats.org/spreadsheetml/2006/main" count="295" uniqueCount="183">
  <si>
    <t xml:space="preserve">Financial Information; Non-GAAP Financial Measures </t>
  </si>
  <si>
    <t xml:space="preserve">Some of the financial information and data contained in this press release, such as adjusted EBITDA, have not been prepared in accordance with United States generally accepted accounting principles (“GAAP”). Payoneer uses these non-GAAP measures to compare Payoneer’s performance to that of prior periods for budgeting and planning purposes. Payoneer believes these non-GAAP measures of financial results provide useful information to management and investors regarding certain financial and business trends relating to Payoneer’s results of operations. Payoneer's method of determining these non-GAAP measures may be different from other companies' methods and, therefore, may not be comparable to those used by other companies and Payoneer does not recommend the sole use of these non-GAAP measures to assess its financial performance. Payoneer management does not consider these non-GAAP measures in isolation or as an alternative to financial measures determined in accordance with GAAP. The principal limitation of these non-GAAP financial measures is that they exclude significant expenses and income that are required by GAAP to be recorded in Payoneer’s financial statements. In addition, they are subject to inherent limitations as they reflect the exercise of judgments by management about which expense and income are excluded or included in determining these non-GAAP financial measures. In order to compensate for these limitations, management presents non-GAAP financial measures in connection with GAAP results. You should review Payoneer’s financial statements, which are included in Payoneer’s Annual Report on Form 10-K for the year ended December 31, 2024 and its subsequent Quarterly Reports on Form 10-Q, and not rely on any single financial measure to evaluate Payoneer’s business. </t>
  </si>
  <si>
    <t xml:space="preserve">Non-GAAP measures include the following item: </t>
  </si>
  <si>
    <r>
      <t>Adjusted EBITDA:</t>
    </r>
    <r>
      <rPr>
        <sz val="11.5"/>
        <color rgb="FF333333"/>
        <rFont val="Open Sans"/>
        <family val="2"/>
      </rPr>
      <t xml:space="preserve"> We provide adjusted EBITDA, a non-GAAP financial measure that represents our net income (loss) adjusted to exclude, as applicable: M&amp;A related expense (income), stock-based compensation expenses, restructuring charges, share in losses (gain) of associated company, loss (gain) from change in fair value of warrants, loss on warrant repurchase/redemption, other financial expense (income), net, taxes on income, and depreciation and amortization.</t>
    </r>
  </si>
  <si>
    <t>Three Months Ended</t>
  </si>
  <si>
    <t>(In Thousands)</t>
  </si>
  <si>
    <t>March 31, 
2019</t>
  </si>
  <si>
    <t>June 30, 
2019</t>
  </si>
  <si>
    <t>September 30, 2019</t>
  </si>
  <si>
    <t>December 31, 
2019</t>
  </si>
  <si>
    <t>March 31, 
2020</t>
  </si>
  <si>
    <t>June 30, 
2020</t>
  </si>
  <si>
    <t>September 30, 2020</t>
  </si>
  <si>
    <t>December 31, 2020</t>
  </si>
  <si>
    <t>March 31, 
2021</t>
  </si>
  <si>
    <t>June 30, 
2021</t>
  </si>
  <si>
    <t>September 30, 
2021</t>
  </si>
  <si>
    <t>December 31, 
2021</t>
  </si>
  <si>
    <t>March 31, 
2022</t>
  </si>
  <si>
    <t>June 30, 
2022</t>
  </si>
  <si>
    <t>September 30, 
2022</t>
  </si>
  <si>
    <t>December 31, 
2022</t>
  </si>
  <si>
    <t>March 31, 
2023</t>
  </si>
  <si>
    <t>June 30, 
2023</t>
  </si>
  <si>
    <t>September 30, 
2023</t>
  </si>
  <si>
    <t>December 31, 2023</t>
  </si>
  <si>
    <t>March 31, 2024</t>
  </si>
  <si>
    <t>June 30,
 2024</t>
  </si>
  <si>
    <t>September 30,
 2024</t>
  </si>
  <si>
    <t>December 31,
 2024</t>
  </si>
  <si>
    <t>Revenues</t>
  </si>
  <si>
    <t>Transaction costs</t>
  </si>
  <si>
    <t>Other operating expenses</t>
  </si>
  <si>
    <t>Research and development expenses</t>
  </si>
  <si>
    <t>Sales and marketing expenses</t>
  </si>
  <si>
    <t>General and administrative expenses</t>
  </si>
  <si>
    <t>Depreciation and amortization</t>
  </si>
  <si>
    <t xml:space="preserve">   Total operating expenses</t>
  </si>
  <si>
    <t>Operating income (loss)</t>
  </si>
  <si>
    <t>Financial income (expense):</t>
  </si>
  <si>
    <t>Gain (loss) from change in fair value of Warrants</t>
  </si>
  <si>
    <t>Loss on Warrants repurchase/redemption</t>
  </si>
  <si>
    <t>Other financial income (expense), net</t>
  </si>
  <si>
    <t>Financial income (expense), net</t>
  </si>
  <si>
    <t>Income (loss) before income taxes and share in income (losses) of associated company</t>
  </si>
  <si>
    <t>Income tax (expense) benefit</t>
  </si>
  <si>
    <t>Share in (losses) income of associated company</t>
  </si>
  <si>
    <t>Net income (loss)</t>
  </si>
  <si>
    <t>June 30,
2019</t>
  </si>
  <si>
    <t>December 31, 2019</t>
  </si>
  <si>
    <t>December 31, 
2023</t>
  </si>
  <si>
    <t>March 31, 
2024</t>
  </si>
  <si>
    <t>Income tax expense (benefit)</t>
  </si>
  <si>
    <t>Other financial expenses (income), net</t>
  </si>
  <si>
    <t>EBITDA</t>
  </si>
  <si>
    <t xml:space="preserve">Stock-based compensation expenses </t>
  </si>
  <si>
    <t xml:space="preserve">Reorganization related expenses </t>
  </si>
  <si>
    <t>Share in losses (gain) of associated company</t>
  </si>
  <si>
    <t>M&amp;A related expense (income)</t>
  </si>
  <si>
    <t xml:space="preserve">(Gain) loss from change in fair value of Warrants </t>
  </si>
  <si>
    <t>Restructuring charges</t>
  </si>
  <si>
    <t xml:space="preserve">Other non-recurring items </t>
  </si>
  <si>
    <t>Non-GAAP Adjusted EBITDA</t>
  </si>
  <si>
    <t>Period Ended</t>
  </si>
  <si>
    <t>Assets:</t>
  </si>
  <si>
    <t>Current assets:</t>
  </si>
  <si>
    <t>Cash and Cash Equivalents</t>
  </si>
  <si>
    <t>Restricted cash</t>
  </si>
  <si>
    <t>Customer funds</t>
  </si>
  <si>
    <t>Accounts receivable, net</t>
  </si>
  <si>
    <t>CA receivables, net</t>
  </si>
  <si>
    <t>Other current assets</t>
  </si>
  <si>
    <t>Total current assets</t>
  </si>
  <si>
    <t>Non-current assets:</t>
  </si>
  <si>
    <t>Property, equipment and software, net</t>
  </si>
  <si>
    <t>Goodwill</t>
  </si>
  <si>
    <t>Intangible assets, net</t>
  </si>
  <si>
    <t>Restricted deposits</t>
  </si>
  <si>
    <t>Deferred taxes</t>
  </si>
  <si>
    <t>Investment in Associated company</t>
  </si>
  <si>
    <t>Severance Pay Fund</t>
  </si>
  <si>
    <t>ROU assets</t>
  </si>
  <si>
    <t>Other assets</t>
  </si>
  <si>
    <t>Total assets</t>
  </si>
  <si>
    <t>Liabilities, redeemable preferred stock, redeemable convertible preferred stock and shareholders’ equity:
Current liabilities:</t>
  </si>
  <si>
    <t>Trade payables</t>
  </si>
  <si>
    <t>Outstanding operating balances</t>
  </si>
  <si>
    <t>Short term debt from related party</t>
  </si>
  <si>
    <t>Current portion of long-term debt</t>
  </si>
  <si>
    <t>Redeemable preferred stock liability</t>
  </si>
  <si>
    <t>Other payables</t>
  </si>
  <si>
    <t>Total current liabilities</t>
  </si>
  <si>
    <t>Non-current liabilities:</t>
  </si>
  <si>
    <t>Long-Term Debt</t>
  </si>
  <si>
    <t>Warrant liability</t>
  </si>
  <si>
    <t>Other long-term liabilities</t>
  </si>
  <si>
    <t>Total liabilities</t>
  </si>
  <si>
    <t>Redeemable convertible preferred stock</t>
  </si>
  <si>
    <t>Redeemable preferred stock</t>
  </si>
  <si>
    <t>Shareholders’ equity:</t>
  </si>
  <si>
    <t>Common stock</t>
  </si>
  <si>
    <t>Treasury stock</t>
  </si>
  <si>
    <t>Additional Paid in Capital</t>
  </si>
  <si>
    <t>Accumulated Other Comprehensive (Income) Loss</t>
  </si>
  <si>
    <t>Retained earnings (accumulated deficit)</t>
  </si>
  <si>
    <t>Total shareholders’ equity (deficit)</t>
  </si>
  <si>
    <t xml:space="preserve">Total liabilities, convertible preferred stock and shareholders’ equity	  </t>
  </si>
  <si>
    <t>Three months ended</t>
  </si>
  <si>
    <t>Six months ended</t>
  </si>
  <si>
    <t>Nine months ended</t>
  </si>
  <si>
    <t>Year 
ended</t>
  </si>
  <si>
    <t>Year ended</t>
  </si>
  <si>
    <t>September 30, 
2020</t>
  </si>
  <si>
    <t>December 31, 2021</t>
  </si>
  <si>
    <t>June 30, 
2024</t>
  </si>
  <si>
    <t>September 30, 
2024</t>
  </si>
  <si>
    <t>December 31, 
2024</t>
  </si>
  <si>
    <t>Cash Flows from Operating Activities</t>
  </si>
  <si>
    <t>Adjustment to reconcile net (loss) income to net cash provided by operating activities:</t>
  </si>
  <si>
    <t>  </t>
  </si>
  <si>
    <t>Stock-based compensation expenses</t>
  </si>
  <si>
    <t>Share in (profits) losses of associated companies</t>
  </si>
  <si>
    <t>Loss on Warrant repurchase/redemption</t>
  </si>
  <si>
    <t>Interest and amortization of discount on investments</t>
  </si>
  <si>
    <t>Transaction costs allocated to Warrants</t>
  </si>
  <si>
    <t>Foreign currency re-measurement (gains) losses</t>
  </si>
  <si>
    <t>Changes in operating assets and liabilities, net of effects of business combination:</t>
  </si>
  <si>
    <t>Deferred revenue</t>
  </si>
  <si>
    <t>Capital advance extended to customers</t>
  </si>
  <si>
    <t>Capital advance collected from customers</t>
  </si>
  <si>
    <t>Operating lease right-of-use assets</t>
  </si>
  <si>
    <t>Net cash provided by (used in) operating activities</t>
  </si>
  <si>
    <t>Cash Flows from Investing Activities</t>
  </si>
  <si>
    <t>Purchase of property, equipment and software</t>
  </si>
  <si>
    <t>Capitalization of internal use software</t>
  </si>
  <si>
    <t>Related party asset acquisition</t>
  </si>
  <si>
    <t>Change in severance pay fund</t>
  </si>
  <si>
    <t>Customer funds in transit, net</t>
  </si>
  <si>
    <t>Purchases of investments in interest rate floors</t>
  </si>
  <si>
    <t>Investment in associated company</t>
  </si>
  <si>
    <t>Purchases of investments in available-for-sale debt securities</t>
  </si>
  <si>
    <t>Purchases of investments in term deposits</t>
  </si>
  <si>
    <t>Net cash inflow from acquisition of remaining interest in joint venture</t>
  </si>
  <si>
    <t xml:space="preserve">Cash paid in connection with acquisition, net of cash and customer funds acquired </t>
  </si>
  <si>
    <t>Net cash provided by (used in) investing activities</t>
  </si>
  <si>
    <t>Cash Flows from Financing Activities</t>
  </si>
  <si>
    <t>Proceeds from issuance of common stock in connection with stock-based compensation plan, net of taxes paid related to settlement of equity awards and proceeds from employee equity transactions to be remitted to employees</t>
  </si>
  <si>
    <t>Outstanding operating balances, net</t>
  </si>
  <si>
    <t>Issuance of redeemable preferred stock and warrants, net</t>
  </si>
  <si>
    <t>Redemption of redeemable preferred stock</t>
  </si>
  <si>
    <t>Proceeds from Reverse Recapitalization, net</t>
  </si>
  <si>
    <t>Proceeds from PIPE financing, net</t>
  </si>
  <si>
    <t>Borrowings under related party facility</t>
  </si>
  <si>
    <t>Repayments under related party facility</t>
  </si>
  <si>
    <t>Receipts of collateral on interest rate floors</t>
  </si>
  <si>
    <t>Payments of collateral on interest rate floors</t>
  </si>
  <si>
    <t>Warrant repurchase/redemption</t>
  </si>
  <si>
    <t>Borrowings under loan and security agreement</t>
  </si>
  <si>
    <t>Repayments under loan and security agreement</t>
  </si>
  <si>
    <t>Common stock repurchased</t>
  </si>
  <si>
    <t>Effect of exchange rate changes on cash and cash equivalents</t>
  </si>
  <si>
    <t>Net change in cash, cash equivalents, restricted cash and customer funds</t>
  </si>
  <si>
    <t>Cash, cash equivalents, restricted cash and customer funds at beginning of the period</t>
  </si>
  <si>
    <t>Cash, cash equivalents, restricted cash and customer funds at end of the period</t>
  </si>
  <si>
    <t>March 31, 2025</t>
  </si>
  <si>
    <t>March 31, 
2025</t>
  </si>
  <si>
    <t>Receipts of collateral on interest rate derivatives</t>
  </si>
  <si>
    <t>Payments of collateral on interest rate derivatives</t>
  </si>
  <si>
    <t>Maturities of investments in available-for-sale debt securities</t>
  </si>
  <si>
    <t>June 30, 2025</t>
  </si>
  <si>
    <t>June 30, 
2025</t>
  </si>
  <si>
    <t>Maturities of investments in term deposits</t>
  </si>
  <si>
    <t>Accounts receivables, net</t>
  </si>
  <si>
    <t>September 30,
 2025</t>
  </si>
  <si>
    <t>September 30, 
2025</t>
  </si>
  <si>
    <t>Consideration related to previous acquisitions</t>
  </si>
  <si>
    <t>Net cash provided by (used in) financing activities</t>
  </si>
  <si>
    <t>Payment on exercise of warrants</t>
  </si>
  <si>
    <t>December 31, 2025</t>
  </si>
  <si>
    <t>December 31,
2025</t>
  </si>
  <si>
    <t>December 31, 
2025</t>
  </si>
  <si>
    <t>Interest on certificate of deposits</t>
  </si>
  <si>
    <t>Investments in interest rate derivatives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</si>
</sst>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 #,##0_ ;_ * \-#,##0_ ;_ * &quot;-&quot;_ ;_ @_ "/>
    <numFmt numFmtId="165" formatCode="#,##0;\(#,##0\)"/>
    <numFmt numFmtId="166" formatCode="[$$-409]#,##0"/>
    <numFmt numFmtId="167" formatCode="_(* #,##0_);_(* \(#,##0\);_(* &quot;-&quot;??_);_(@_)"/>
    <numFmt numFmtId="168" formatCode="#,##0.0,\ ;\(#,##0.0,\);\-\ "/>
    <numFmt numFmtId="169" formatCode="_(* #,##0_);_(* \(#,##0\);_(* &quot;—&quot;_);_(@_)"/>
    <numFmt numFmtId="170" formatCode="0.0%"/>
  </numFmts>
  <fonts count="14" x14ac:knownFonts="1">
    <font>
      <sz val="11"/>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sz val="14"/>
      <name val="Times New Roman"/>
      <family val="1"/>
    </font>
    <font>
      <sz val="10"/>
      <color indexed="8"/>
      <name val="Calibri"/>
      <family val="2"/>
      <scheme val="minor"/>
    </font>
    <font>
      <b/>
      <sz val="10"/>
      <color indexed="8"/>
      <name val="Calibri"/>
      <family val="2"/>
      <scheme val="minor"/>
    </font>
    <font>
      <sz val="10"/>
      <name val="Arial"/>
      <family val="2"/>
    </font>
    <font>
      <b/>
      <sz val="11.5"/>
      <color rgb="FF333333"/>
      <name val="Open Sans"/>
      <family val="2"/>
    </font>
    <font>
      <sz val="11.5"/>
      <color rgb="FF333333"/>
      <name val="Open Sans"/>
      <family val="2"/>
    </font>
    <font>
      <u/>
      <sz val="11.5"/>
      <color rgb="FF333333"/>
      <name val="Open Sans"/>
      <family val="2"/>
    </font>
    <font>
      <sz val="11"/>
      <color theme="1"/>
      <name val="Calibri"/>
      <family val="2"/>
      <scheme val="minor"/>
    </font>
    <font>
      <b/>
      <sz val="14"/>
      <color rgb="FF191919"/>
      <name val="Segoe UI"/>
      <family val="2"/>
    </font>
    <font>
      <sz val="11"/>
      <color rgb="FF606060"/>
      <name val="Segoe UI"/>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6">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double">
        <color auto="1"/>
      </bottom>
      <diagonal/>
    </border>
    <border>
      <left/>
      <right/>
      <top style="thin">
        <color auto="1"/>
      </top>
      <bottom/>
      <diagonal/>
    </border>
    <border>
      <left/>
      <right/>
      <top/>
      <bottom style="double">
        <color auto="1"/>
      </bottom>
      <diagonal/>
    </border>
  </borders>
  <cellStyleXfs count="6">
    <xf numFmtId="0" fontId="0" fillId="0" borderId="0"/>
    <xf numFmtId="43" fontId="11" fillId="0" borderId="0" applyFont="0" applyFill="0" applyBorder="0" applyAlignment="0" applyProtection="0"/>
    <xf numFmtId="0" fontId="11" fillId="0" borderId="0"/>
    <xf numFmtId="37" fontId="4" fillId="2" borderId="0"/>
    <xf numFmtId="0" fontId="7" fillId="0" borderId="0"/>
    <xf numFmtId="9" fontId="11" fillId="0" borderId="0" applyFont="0" applyFill="0" applyBorder="0" applyAlignment="0" applyProtection="0"/>
  </cellStyleXfs>
  <cellXfs count="64">
    <xf numFmtId="0" fontId="0" fillId="0" borderId="0" xfId="0"/>
    <xf numFmtId="0" fontId="1" fillId="0" borderId="0" xfId="0" applyFont="1"/>
    <xf numFmtId="0" fontId="3" fillId="0" borderId="1" xfId="0" applyFont="1" applyBorder="1"/>
    <xf numFmtId="0" fontId="3" fillId="0" borderId="0" xfId="0" applyFont="1"/>
    <xf numFmtId="0" fontId="2" fillId="0" borderId="1" xfId="0" quotePrefix="1" applyFont="1" applyBorder="1" applyAlignment="1">
      <alignment horizontal="center" wrapText="1"/>
    </xf>
    <xf numFmtId="0" fontId="2" fillId="0" borderId="0" xfId="0" applyFont="1" applyAlignment="1">
      <alignment horizontal="center" wrapText="1"/>
    </xf>
    <xf numFmtId="0" fontId="2" fillId="0" borderId="1" xfId="0" applyFont="1" applyBorder="1" applyAlignment="1">
      <alignment horizontal="center" wrapText="1"/>
    </xf>
    <xf numFmtId="166" fontId="1" fillId="0" borderId="0" xfId="0" applyNumberFormat="1" applyFont="1"/>
    <xf numFmtId="165" fontId="1" fillId="0" borderId="0" xfId="0" applyNumberFormat="1" applyFont="1"/>
    <xf numFmtId="165" fontId="1" fillId="0" borderId="1" xfId="0" applyNumberFormat="1" applyFont="1" applyBorder="1"/>
    <xf numFmtId="164" fontId="1" fillId="0" borderId="0" xfId="0" applyNumberFormat="1" applyFont="1"/>
    <xf numFmtId="0" fontId="2" fillId="3" borderId="0" xfId="2" applyFont="1" applyFill="1"/>
    <xf numFmtId="0" fontId="2" fillId="3" borderId="0" xfId="2" applyFont="1" applyFill="1" applyAlignment="1">
      <alignment horizontal="left"/>
    </xf>
    <xf numFmtId="0" fontId="1" fillId="3" borderId="0" xfId="2" applyFont="1" applyFill="1" applyAlignment="1">
      <alignment horizontal="left" indent="2"/>
    </xf>
    <xf numFmtId="0" fontId="2" fillId="3" borderId="0" xfId="2" applyFont="1" applyFill="1" applyAlignment="1">
      <alignment horizontal="left" indent="3"/>
    </xf>
    <xf numFmtId="0" fontId="2" fillId="3" borderId="0" xfId="2" applyFont="1" applyFill="1" applyAlignment="1">
      <alignment vertical="top" wrapText="1"/>
    </xf>
    <xf numFmtId="0" fontId="1" fillId="3" borderId="0" xfId="2" applyFont="1" applyFill="1" applyAlignment="1">
      <alignment horizontal="left" vertical="top" wrapText="1" indent="2"/>
    </xf>
    <xf numFmtId="0" fontId="2" fillId="3" borderId="0" xfId="2" applyFont="1" applyFill="1" applyAlignment="1">
      <alignment horizontal="left" indent="2"/>
    </xf>
    <xf numFmtId="0" fontId="2" fillId="3" borderId="0" xfId="2" applyFont="1" applyFill="1" applyAlignment="1">
      <alignment horizontal="left" vertical="top" wrapText="1" indent="2"/>
    </xf>
    <xf numFmtId="167" fontId="1" fillId="0" borderId="0" xfId="1" applyNumberFormat="1" applyFont="1"/>
    <xf numFmtId="167" fontId="1" fillId="0" borderId="1" xfId="1" applyNumberFormat="1" applyFont="1" applyBorder="1"/>
    <xf numFmtId="167" fontId="1" fillId="0" borderId="0" xfId="0" applyNumberFormat="1" applyFont="1"/>
    <xf numFmtId="167" fontId="2" fillId="0" borderId="1" xfId="1" quotePrefix="1" applyNumberFormat="1" applyFont="1" applyBorder="1" applyAlignment="1">
      <alignment horizontal="center" wrapText="1"/>
    </xf>
    <xf numFmtId="0" fontId="2" fillId="0" borderId="0" xfId="0" applyFont="1"/>
    <xf numFmtId="167" fontId="2" fillId="0" borderId="0" xfId="1" applyNumberFormat="1" applyFont="1" applyAlignment="1">
      <alignment horizontal="center" wrapText="1"/>
    </xf>
    <xf numFmtId="167" fontId="2" fillId="0" borderId="1" xfId="1" applyNumberFormat="1" applyFont="1" applyBorder="1" applyAlignment="1">
      <alignment horizontal="center" wrapText="1"/>
    </xf>
    <xf numFmtId="167" fontId="1" fillId="0" borderId="2" xfId="1" applyNumberFormat="1" applyFont="1" applyBorder="1"/>
    <xf numFmtId="165" fontId="1" fillId="0" borderId="3" xfId="0" applyNumberFormat="1" applyFont="1" applyBorder="1"/>
    <xf numFmtId="167" fontId="1" fillId="0" borderId="3" xfId="1" applyNumberFormat="1" applyFont="1" applyBorder="1"/>
    <xf numFmtId="167" fontId="1" fillId="0" borderId="3" xfId="0" applyNumberFormat="1" applyFont="1" applyBorder="1"/>
    <xf numFmtId="168" fontId="5" fillId="0" borderId="0" xfId="3" applyNumberFormat="1" applyFont="1" applyFill="1"/>
    <xf numFmtId="168" fontId="6" fillId="0" borderId="0" xfId="3" applyNumberFormat="1" applyFont="1" applyFill="1"/>
    <xf numFmtId="167" fontId="1" fillId="0" borderId="0" xfId="1" applyNumberFormat="1" applyFont="1" applyBorder="1"/>
    <xf numFmtId="167" fontId="1" fillId="0" borderId="4" xfId="1" applyNumberFormat="1" applyFont="1" applyBorder="1"/>
    <xf numFmtId="0" fontId="8" fillId="0" borderId="0" xfId="0" applyFont="1" applyAlignment="1">
      <alignment vertical="center"/>
    </xf>
    <xf numFmtId="0" fontId="9" fillId="0" borderId="0" xfId="0" applyFont="1" applyAlignment="1">
      <alignment vertical="center"/>
    </xf>
    <xf numFmtId="0" fontId="9" fillId="0" borderId="0" xfId="0" applyFont="1" applyAlignment="1">
      <alignment vertical="center" wrapText="1"/>
    </xf>
    <xf numFmtId="0" fontId="10" fillId="0" borderId="0" xfId="0" applyFont="1" applyAlignment="1">
      <alignment vertical="center" wrapText="1"/>
    </xf>
    <xf numFmtId="43" fontId="1" fillId="0" borderId="0" xfId="1" applyFont="1"/>
    <xf numFmtId="169" fontId="1" fillId="0" borderId="0" xfId="0" applyNumberFormat="1" applyFont="1" applyAlignment="1">
      <alignment horizontal="right"/>
    </xf>
    <xf numFmtId="169" fontId="1" fillId="0" borderId="1" xfId="0" applyNumberFormat="1" applyFont="1" applyBorder="1" applyAlignment="1">
      <alignment horizontal="right"/>
    </xf>
    <xf numFmtId="49" fontId="2" fillId="0" borderId="1" xfId="1" applyNumberFormat="1" applyFont="1" applyBorder="1" applyAlignment="1">
      <alignment horizontal="center" vertical="top" wrapText="1"/>
    </xf>
    <xf numFmtId="169" fontId="1" fillId="0" borderId="3" xfId="0" applyNumberFormat="1" applyFont="1" applyBorder="1" applyAlignment="1">
      <alignment horizontal="right"/>
    </xf>
    <xf numFmtId="169" fontId="1" fillId="0" borderId="5" xfId="0" applyNumberFormat="1" applyFont="1" applyBorder="1" applyAlignment="1">
      <alignment horizontal="right"/>
    </xf>
    <xf numFmtId="167" fontId="1" fillId="0" borderId="0" xfId="1" applyNumberFormat="1" applyFont="1" applyAlignment="1">
      <alignment horizontal="right"/>
    </xf>
    <xf numFmtId="167" fontId="1" fillId="0" borderId="2" xfId="1" applyNumberFormat="1" applyFont="1" applyBorder="1" applyAlignment="1">
      <alignment horizontal="right"/>
    </xf>
    <xf numFmtId="167" fontId="1" fillId="0" borderId="1" xfId="1" applyNumberFormat="1" applyFont="1" applyBorder="1" applyAlignment="1">
      <alignment horizontal="right"/>
    </xf>
    <xf numFmtId="167" fontId="1" fillId="0" borderId="3" xfId="1" applyNumberFormat="1" applyFont="1" applyBorder="1" applyAlignment="1">
      <alignment horizontal="right"/>
    </xf>
    <xf numFmtId="170" fontId="1" fillId="0" borderId="0" xfId="0" applyNumberFormat="1" applyFont="1"/>
    <xf numFmtId="169" fontId="1" fillId="0" borderId="0" xfId="0" applyNumberFormat="1" applyFont="1"/>
    <xf numFmtId="9" fontId="1" fillId="0" borderId="0" xfId="1" applyNumberFormat="1" applyFont="1"/>
    <xf numFmtId="15" fontId="2" fillId="0" borderId="1" xfId="0" quotePrefix="1" applyNumberFormat="1" applyFont="1" applyBorder="1" applyAlignment="1">
      <alignment horizontal="center" wrapText="1"/>
    </xf>
    <xf numFmtId="0" fontId="1" fillId="0" borderId="0" xfId="0" applyFont="1" applyAlignment="1">
      <alignment wrapText="1"/>
    </xf>
    <xf numFmtId="168" fontId="5" fillId="0" borderId="0" xfId="3" applyNumberFormat="1" applyFont="1" applyFill="1" applyAlignment="1">
      <alignment wrapText="1"/>
    </xf>
    <xf numFmtId="43" fontId="1" fillId="0" borderId="0" xfId="0" applyNumberFormat="1" applyFont="1"/>
    <xf numFmtId="9" fontId="1" fillId="0" borderId="0" xfId="0" applyNumberFormat="1" applyFont="1"/>
    <xf numFmtId="9" fontId="1" fillId="0" borderId="0" xfId="5" applyFont="1"/>
    <xf numFmtId="170" fontId="1" fillId="0" borderId="0" xfId="5" applyNumberFormat="1" applyFont="1"/>
    <xf numFmtId="4" fontId="1" fillId="0" borderId="0" xfId="0" applyNumberFormat="1" applyFont="1"/>
    <xf numFmtId="165" fontId="2" fillId="0" borderId="0" xfId="0" applyNumberFormat="1" applyFont="1"/>
    <xf numFmtId="9" fontId="2" fillId="0" borderId="0" xfId="5" applyFont="1"/>
    <xf numFmtId="0" fontId="12" fillId="0" borderId="0" xfId="0" applyFont="1"/>
    <xf numFmtId="0" fontId="13" fillId="0" borderId="0" xfId="0" applyFont="1" applyAlignment="1">
      <alignment vertical="center" wrapText="1"/>
    </xf>
    <xf numFmtId="0" fontId="2" fillId="0" borderId="0" xfId="0" applyFont="1" applyAlignment="1">
      <alignment horizontal="center"/>
    </xf>
  </cellXfs>
  <cellStyles count="6">
    <cellStyle name="Comma" xfId="1" builtinId="3"/>
    <cellStyle name="Normal" xfId="0" builtinId="0"/>
    <cellStyle name="Normal 2" xfId="2" xr:uid="{00000000-0005-0000-0000-000006000000}"/>
    <cellStyle name="Normal 2 3 2 2" xfId="4" xr:uid="{00000000-0005-0000-0000-000008000000}"/>
    <cellStyle name="Normal_רוו&quot;ח עיתונות" xfId="3" xr:uid="{00000000-0005-0000-0000-000007000000}"/>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66675</xdr:rowOff>
    </xdr:from>
    <xdr:to>
      <xdr:col>1</xdr:col>
      <xdr:colOff>1697355</xdr:colOff>
      <xdr:row>2</xdr:row>
      <xdr:rowOff>55039</xdr:rowOff>
    </xdr:to>
    <xdr:pic>
      <xdr:nvPicPr>
        <xdr:cNvPr id="2" name="Picture 1">
          <a:extLst>
            <a:ext uri="{FF2B5EF4-FFF2-40B4-BE49-F238E27FC236}">
              <a16:creationId xmlns:a16="http://schemas.microsoft.com/office/drawing/2014/main" id="{85918360-F5E3-4BCF-8936-82E1FF6E365D}"/>
            </a:ext>
          </a:extLst>
        </xdr:cNvPr>
        <xdr:cNvPicPr>
          <a:picLocks noChangeAspect="1"/>
        </xdr:cNvPicPr>
      </xdr:nvPicPr>
      <xdr:blipFill>
        <a:blip xmlns:r="http://schemas.openxmlformats.org/officeDocument/2006/relationships" r:embed="rId1"/>
        <a:stretch>
          <a:fillRect/>
        </a:stretch>
      </xdr:blipFill>
      <xdr:spPr>
        <a:xfrm>
          <a:off x="209550" y="66675"/>
          <a:ext cx="1695450" cy="371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1704995</xdr:colOff>
      <xdr:row>2</xdr:row>
      <xdr:rowOff>20605</xdr:rowOff>
    </xdr:to>
    <xdr:pic>
      <xdr:nvPicPr>
        <xdr:cNvPr id="3" name="Picture 2">
          <a:extLst>
            <a:ext uri="{FF2B5EF4-FFF2-40B4-BE49-F238E27FC236}">
              <a16:creationId xmlns:a16="http://schemas.microsoft.com/office/drawing/2014/main" id="{A4F5B283-6A15-4C4D-8CAB-1488D9025711}"/>
            </a:ext>
          </a:extLst>
        </xdr:cNvPr>
        <xdr:cNvPicPr>
          <a:picLocks noChangeAspect="1"/>
        </xdr:cNvPicPr>
      </xdr:nvPicPr>
      <xdr:blipFill>
        <a:blip xmlns:r="http://schemas.openxmlformats.org/officeDocument/2006/relationships" r:embed="rId1"/>
        <a:stretch>
          <a:fillRect/>
        </a:stretch>
      </xdr:blipFill>
      <xdr:spPr>
        <a:xfrm>
          <a:off x="200025" y="0"/>
          <a:ext cx="1704975" cy="342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1694835</xdr:colOff>
      <xdr:row>2</xdr:row>
      <xdr:rowOff>16795</xdr:rowOff>
    </xdr:to>
    <xdr:pic>
      <xdr:nvPicPr>
        <xdr:cNvPr id="2" name="Picture 1">
          <a:extLst>
            <a:ext uri="{FF2B5EF4-FFF2-40B4-BE49-F238E27FC236}">
              <a16:creationId xmlns:a16="http://schemas.microsoft.com/office/drawing/2014/main" id="{2D05DC73-3D50-479A-B5D3-83424D72F839}"/>
            </a:ext>
          </a:extLst>
        </xdr:cNvPr>
        <xdr:cNvPicPr>
          <a:picLocks noChangeAspect="1"/>
        </xdr:cNvPicPr>
      </xdr:nvPicPr>
      <xdr:blipFill>
        <a:blip xmlns:r="http://schemas.openxmlformats.org/officeDocument/2006/relationships" r:embed="rId1"/>
        <a:stretch>
          <a:fillRect/>
        </a:stretch>
      </xdr:blipFill>
      <xdr:spPr>
        <a:xfrm>
          <a:off x="200025" y="0"/>
          <a:ext cx="1695450" cy="342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1694835</xdr:colOff>
      <xdr:row>2</xdr:row>
      <xdr:rowOff>16795</xdr:rowOff>
    </xdr:to>
    <xdr:pic>
      <xdr:nvPicPr>
        <xdr:cNvPr id="2" name="Picture 1">
          <a:extLst>
            <a:ext uri="{FF2B5EF4-FFF2-40B4-BE49-F238E27FC236}">
              <a16:creationId xmlns:a16="http://schemas.microsoft.com/office/drawing/2014/main" id="{77032A6F-127B-42AB-8B7B-D312E01D44FB}"/>
            </a:ext>
          </a:extLst>
        </xdr:cNvPr>
        <xdr:cNvPicPr>
          <a:picLocks noChangeAspect="1"/>
        </xdr:cNvPicPr>
      </xdr:nvPicPr>
      <xdr:blipFill>
        <a:blip xmlns:r="http://schemas.openxmlformats.org/officeDocument/2006/relationships" r:embed="rId1"/>
        <a:stretch>
          <a:fillRect/>
        </a:stretch>
      </xdr:blipFill>
      <xdr:spPr>
        <a:xfrm>
          <a:off x="200025" y="0"/>
          <a:ext cx="1695450" cy="342900"/>
        </a:xfrm>
        <a:prstGeom prst="rect">
          <a:avLst/>
        </a:prstGeom>
        <a:noFill/>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1711345</xdr:colOff>
      <xdr:row>2</xdr:row>
      <xdr:rowOff>20605</xdr:rowOff>
    </xdr:to>
    <xdr:pic>
      <xdr:nvPicPr>
        <xdr:cNvPr id="2" name="Picture 1">
          <a:extLst>
            <a:ext uri="{FF2B5EF4-FFF2-40B4-BE49-F238E27FC236}">
              <a16:creationId xmlns:a16="http://schemas.microsoft.com/office/drawing/2014/main" id="{8F67BA03-CED0-40D4-AB36-5011449D9717}"/>
            </a:ext>
          </a:extLst>
        </xdr:cNvPr>
        <xdr:cNvPicPr>
          <a:picLocks noChangeAspect="1"/>
        </xdr:cNvPicPr>
      </xdr:nvPicPr>
      <xdr:blipFill>
        <a:blip xmlns:r="http://schemas.openxmlformats.org/officeDocument/2006/relationships" r:embed="rId1"/>
        <a:stretch>
          <a:fillRect/>
        </a:stretch>
      </xdr:blipFill>
      <xdr:spPr>
        <a:xfrm>
          <a:off x="200025" y="0"/>
          <a:ext cx="1714500" cy="3429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5CA40-870A-432E-AF2D-4C72B4B4A78B}">
  <sheetPr>
    <pageSetUpPr fitToPage="1"/>
  </sheetPr>
  <dimension ref="B4:B10"/>
  <sheetViews>
    <sheetView showGridLines="0" tabSelected="1" zoomScale="70" zoomScaleNormal="70" workbookViewId="0"/>
  </sheetViews>
  <sheetFormatPr defaultColWidth="9.140625" defaultRowHeight="15" x14ac:dyDescent="0.25"/>
  <cols>
    <col min="1" max="1" width="3.140625" customWidth="1"/>
    <col min="2" max="2" width="184.85546875" customWidth="1"/>
  </cols>
  <sheetData>
    <row r="4" spans="2:2" ht="16.350000000000001" customHeight="1" x14ac:dyDescent="0.25">
      <c r="B4" s="34" t="s">
        <v>0</v>
      </c>
    </row>
    <row r="6" spans="2:2" ht="181.5" x14ac:dyDescent="0.25">
      <c r="B6" s="36" t="s">
        <v>1</v>
      </c>
    </row>
    <row r="8" spans="2:2" ht="16.5" x14ac:dyDescent="0.25">
      <c r="B8" s="35" t="s">
        <v>2</v>
      </c>
    </row>
    <row r="10" spans="2:2" ht="49.5" x14ac:dyDescent="0.25">
      <c r="B10" s="37" t="s">
        <v>3</v>
      </c>
    </row>
  </sheetData>
  <pageMargins left="0.7" right="0.7" top="0.75" bottom="0.75" header="0.3" footer="0.3"/>
  <pageSetup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DB90B-B991-47FB-98F5-80E390C39FB4}">
  <sheetPr>
    <pageSetUpPr fitToPage="1"/>
  </sheetPr>
  <dimension ref="B2:BI40"/>
  <sheetViews>
    <sheetView showGridLines="0" zoomScale="85" zoomScaleNormal="85" workbookViewId="0">
      <pane xSplit="3" ySplit="7" topLeftCell="AD8" activePane="bottomRight" state="frozen"/>
      <selection pane="topRight" activeCell="D1" sqref="D1"/>
      <selection pane="bottomLeft" activeCell="A8" sqref="A8"/>
      <selection pane="bottomRight" activeCell="D8" sqref="D8"/>
    </sheetView>
  </sheetViews>
  <sheetFormatPr defaultColWidth="8.7109375" defaultRowHeight="12.75" x14ac:dyDescent="0.2"/>
  <cols>
    <col min="1" max="1" width="3" style="1" customWidth="1"/>
    <col min="2" max="2" width="41.140625" style="1" customWidth="1"/>
    <col min="3" max="3" width="3" style="1" customWidth="1"/>
    <col min="4" max="4" width="13" style="1" customWidth="1"/>
    <col min="5" max="5" width="3" style="1" customWidth="1"/>
    <col min="6" max="6" width="13" style="1" customWidth="1"/>
    <col min="7" max="7" width="3" style="1" customWidth="1"/>
    <col min="8" max="8" width="13" style="1" customWidth="1"/>
    <col min="9" max="9" width="3" style="1" customWidth="1"/>
    <col min="10" max="10" width="13" style="1" customWidth="1"/>
    <col min="11" max="11" width="3" style="1" customWidth="1"/>
    <col min="12" max="12" width="13" style="1" customWidth="1"/>
    <col min="13" max="13" width="3" style="1" customWidth="1"/>
    <col min="14" max="14" width="13" style="1" customWidth="1"/>
    <col min="15" max="15" width="3" style="1" customWidth="1"/>
    <col min="16" max="16" width="13" style="1" customWidth="1"/>
    <col min="17" max="17" width="3" style="1" customWidth="1"/>
    <col min="18" max="18" width="13" style="1" customWidth="1"/>
    <col min="19" max="19" width="3" style="1" customWidth="1"/>
    <col min="20" max="20" width="13" style="1" customWidth="1"/>
    <col min="21" max="21" width="3" style="1" customWidth="1"/>
    <col min="22" max="22" width="13" style="1" customWidth="1"/>
    <col min="23" max="23" width="3" style="1" customWidth="1"/>
    <col min="24" max="24" width="13" style="1" customWidth="1"/>
    <col min="25" max="25" width="3" style="1" customWidth="1"/>
    <col min="26" max="26" width="13" style="1" customWidth="1"/>
    <col min="27" max="27" width="3" style="1" customWidth="1"/>
    <col min="28" max="28" width="13" style="1" customWidth="1"/>
    <col min="29" max="29" width="3" style="1" customWidth="1"/>
    <col min="30" max="30" width="13" style="1" customWidth="1"/>
    <col min="31" max="31" width="3" style="1" customWidth="1"/>
    <col min="32" max="32" width="13" style="1" customWidth="1"/>
    <col min="33" max="33" width="3" style="1" customWidth="1"/>
    <col min="34" max="34" width="13" style="1" customWidth="1"/>
    <col min="35" max="35" width="3" style="1" customWidth="1"/>
    <col min="36" max="36" width="13" style="1" customWidth="1"/>
    <col min="37" max="37" width="3" style="1" customWidth="1"/>
    <col min="38" max="38" width="13" style="1" customWidth="1"/>
    <col min="39" max="39" width="3" style="1" customWidth="1"/>
    <col min="40" max="40" width="13" style="1" customWidth="1"/>
    <col min="41" max="41" width="3" style="1" customWidth="1"/>
    <col min="42" max="42" width="13" style="1" customWidth="1"/>
    <col min="43" max="43" width="3" style="1" customWidth="1"/>
    <col min="44" max="44" width="13" style="1" customWidth="1"/>
    <col min="45" max="45" width="3" style="1" customWidth="1"/>
    <col min="46" max="46" width="12.85546875" style="1" customWidth="1"/>
    <col min="47" max="47" width="3.140625" style="1" customWidth="1"/>
    <col min="48" max="48" width="13" style="1" customWidth="1"/>
    <col min="49" max="49" width="3.140625" style="1" customWidth="1"/>
    <col min="50" max="50" width="13" style="1" customWidth="1"/>
    <col min="51" max="51" width="3.140625" style="1" customWidth="1"/>
    <col min="52" max="52" width="13" style="1" customWidth="1"/>
    <col min="53" max="53" width="3.140625" style="1" customWidth="1"/>
    <col min="54" max="54" width="11" style="1" customWidth="1"/>
    <col min="55" max="55" width="3.140625" style="1" customWidth="1"/>
    <col min="56" max="56" width="13" style="1" customWidth="1"/>
    <col min="57" max="57" width="3.140625" style="1" customWidth="1"/>
    <col min="58" max="58" width="13" style="1" customWidth="1"/>
    <col min="59" max="59" width="8.7109375" style="1"/>
    <col min="60" max="60" width="14.42578125" style="1" customWidth="1"/>
    <col min="61" max="16384" width="8.7109375" style="1"/>
  </cols>
  <sheetData>
    <row r="2" spans="2:58" x14ac:dyDescent="0.2">
      <c r="AT2" s="38"/>
    </row>
    <row r="5" spans="2:58" ht="12.95" customHeight="1" x14ac:dyDescent="0.2"/>
    <row r="6" spans="2:58" x14ac:dyDescent="0.2">
      <c r="D6" s="63" t="s">
        <v>4</v>
      </c>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row>
    <row r="7" spans="2:58" ht="25.5" x14ac:dyDescent="0.2">
      <c r="B7" s="2" t="s">
        <v>5</v>
      </c>
      <c r="C7" s="3"/>
      <c r="D7" s="4" t="s">
        <v>6</v>
      </c>
      <c r="E7" s="5"/>
      <c r="F7" s="4" t="s">
        <v>7</v>
      </c>
      <c r="G7" s="5"/>
      <c r="H7" s="4" t="s">
        <v>8</v>
      </c>
      <c r="I7" s="5"/>
      <c r="J7" s="4" t="s">
        <v>9</v>
      </c>
      <c r="L7" s="6" t="s">
        <v>10</v>
      </c>
      <c r="M7" s="5"/>
      <c r="N7" s="6" t="s">
        <v>11</v>
      </c>
      <c r="O7" s="5"/>
      <c r="P7" s="6" t="s">
        <v>12</v>
      </c>
      <c r="Q7" s="5"/>
      <c r="R7" s="6" t="s">
        <v>13</v>
      </c>
      <c r="S7" s="5"/>
      <c r="T7" s="6" t="s">
        <v>14</v>
      </c>
      <c r="U7" s="5"/>
      <c r="V7" s="6" t="s">
        <v>15</v>
      </c>
      <c r="W7" s="5"/>
      <c r="X7" s="6" t="s">
        <v>16</v>
      </c>
      <c r="Z7" s="6" t="s">
        <v>17</v>
      </c>
      <c r="AB7" s="6" t="s">
        <v>18</v>
      </c>
      <c r="AD7" s="6" t="s">
        <v>19</v>
      </c>
      <c r="AF7" s="6" t="s">
        <v>20</v>
      </c>
      <c r="AH7" s="6" t="s">
        <v>21</v>
      </c>
      <c r="AJ7" s="6" t="s">
        <v>22</v>
      </c>
      <c r="AL7" s="6" t="s">
        <v>23</v>
      </c>
      <c r="AN7" s="6" t="s">
        <v>24</v>
      </c>
      <c r="AP7" s="51" t="s">
        <v>25</v>
      </c>
      <c r="AR7" s="51" t="s">
        <v>26</v>
      </c>
      <c r="AT7" s="51" t="s">
        <v>27</v>
      </c>
      <c r="AV7" s="51" t="s">
        <v>28</v>
      </c>
      <c r="AX7" s="51" t="s">
        <v>29</v>
      </c>
      <c r="AZ7" s="51" t="s">
        <v>164</v>
      </c>
      <c r="BB7" s="51" t="s">
        <v>169</v>
      </c>
      <c r="BD7" s="51" t="s">
        <v>173</v>
      </c>
      <c r="BF7" s="51" t="s">
        <v>178</v>
      </c>
    </row>
    <row r="8" spans="2:58" x14ac:dyDescent="0.2">
      <c r="B8" s="1" t="s">
        <v>30</v>
      </c>
      <c r="D8" s="7">
        <v>75537</v>
      </c>
      <c r="F8" s="7">
        <v>76699</v>
      </c>
      <c r="H8" s="7">
        <v>80197</v>
      </c>
      <c r="J8" s="7">
        <v>85317</v>
      </c>
      <c r="L8" s="7">
        <v>81959</v>
      </c>
      <c r="N8" s="7">
        <v>78389</v>
      </c>
      <c r="O8" s="8"/>
      <c r="P8" s="7">
        <v>90537</v>
      </c>
      <c r="Q8" s="8"/>
      <c r="R8" s="7">
        <v>94707</v>
      </c>
      <c r="S8" s="8"/>
      <c r="T8" s="7">
        <v>100606</v>
      </c>
      <c r="U8" s="8"/>
      <c r="V8" s="7">
        <v>110927</v>
      </c>
      <c r="W8" s="8"/>
      <c r="X8" s="7">
        <v>122651</v>
      </c>
      <c r="Z8" s="7">
        <v>139219</v>
      </c>
      <c r="AB8" s="7">
        <v>136958</v>
      </c>
      <c r="AD8" s="7">
        <v>148190</v>
      </c>
      <c r="AF8" s="7">
        <v>158917</v>
      </c>
      <c r="AH8" s="7">
        <v>183558</v>
      </c>
      <c r="AJ8" s="7">
        <v>192014</v>
      </c>
      <c r="AL8" s="7">
        <v>206734</v>
      </c>
      <c r="AN8" s="7">
        <v>208035</v>
      </c>
      <c r="AP8" s="7">
        <v>224320</v>
      </c>
      <c r="AR8" s="7">
        <v>228183</v>
      </c>
      <c r="AT8" s="7">
        <v>239520</v>
      </c>
      <c r="AV8" s="7">
        <v>248274</v>
      </c>
      <c r="AX8" s="7">
        <v>261739</v>
      </c>
      <c r="AZ8" s="7">
        <v>246617</v>
      </c>
      <c r="BB8" s="7">
        <v>260614</v>
      </c>
      <c r="BD8" s="7">
        <v>270850</v>
      </c>
      <c r="BF8" s="7">
        <v>274693</v>
      </c>
    </row>
    <row r="9" spans="2:58" ht="6" customHeight="1" x14ac:dyDescent="0.2">
      <c r="D9" s="8"/>
      <c r="F9" s="8"/>
      <c r="H9" s="8"/>
      <c r="J9" s="8"/>
      <c r="L9" s="8"/>
      <c r="N9" s="8"/>
      <c r="O9" s="8"/>
      <c r="P9" s="8"/>
      <c r="Q9" s="8"/>
      <c r="R9" s="8"/>
      <c r="S9" s="8"/>
      <c r="T9" s="8"/>
      <c r="U9" s="8"/>
      <c r="V9" s="8"/>
      <c r="W9" s="8"/>
      <c r="X9" s="8"/>
      <c r="Z9" s="8"/>
      <c r="AB9" s="8"/>
    </row>
    <row r="10" spans="2:58" x14ac:dyDescent="0.2">
      <c r="B10" s="1" t="s">
        <v>31</v>
      </c>
      <c r="D10" s="8">
        <v>22975</v>
      </c>
      <c r="F10" s="8">
        <v>21996</v>
      </c>
      <c r="H10" s="8">
        <v>23215</v>
      </c>
      <c r="J10" s="8">
        <v>26479</v>
      </c>
      <c r="L10" s="8">
        <v>24793</v>
      </c>
      <c r="N10" s="8">
        <v>23782</v>
      </c>
      <c r="O10" s="8"/>
      <c r="P10" s="8">
        <v>24516</v>
      </c>
      <c r="Q10" s="8"/>
      <c r="R10" s="8">
        <v>23949</v>
      </c>
      <c r="S10" s="8"/>
      <c r="T10" s="8">
        <v>20155</v>
      </c>
      <c r="U10" s="8"/>
      <c r="V10" s="8">
        <v>28521</v>
      </c>
      <c r="W10" s="8"/>
      <c r="X10" s="8">
        <v>24670</v>
      </c>
      <c r="Z10" s="8">
        <v>28130</v>
      </c>
      <c r="AB10" s="8">
        <v>25575</v>
      </c>
      <c r="AD10" s="39">
        <v>26212</v>
      </c>
      <c r="AF10" s="39">
        <v>27986</v>
      </c>
      <c r="AH10" s="39">
        <v>30392</v>
      </c>
      <c r="AJ10" s="39">
        <v>27081</v>
      </c>
      <c r="AL10" s="39">
        <v>28497</v>
      </c>
      <c r="AN10" s="39">
        <v>30393</v>
      </c>
      <c r="AP10" s="39">
        <v>36320</v>
      </c>
      <c r="AR10" s="39">
        <v>33966</v>
      </c>
      <c r="AT10" s="39">
        <v>36961</v>
      </c>
      <c r="AV10" s="39">
        <v>38058</v>
      </c>
      <c r="AX10" s="39">
        <v>43121</v>
      </c>
      <c r="AZ10" s="39">
        <v>39349</v>
      </c>
      <c r="BB10" s="39">
        <v>40566</v>
      </c>
      <c r="BD10" s="39">
        <v>42483</v>
      </c>
      <c r="BF10" s="39">
        <v>42841</v>
      </c>
    </row>
    <row r="11" spans="2:58" x14ac:dyDescent="0.2">
      <c r="B11" s="1" t="s">
        <v>32</v>
      </c>
      <c r="D11" s="8">
        <v>19393</v>
      </c>
      <c r="F11" s="8">
        <v>20035</v>
      </c>
      <c r="H11" s="8">
        <v>20857</v>
      </c>
      <c r="J11" s="8">
        <v>22010</v>
      </c>
      <c r="L11" s="8">
        <v>19852</v>
      </c>
      <c r="N11" s="8">
        <v>19643</v>
      </c>
      <c r="O11" s="8"/>
      <c r="P11" s="8">
        <v>18247</v>
      </c>
      <c r="Q11" s="8"/>
      <c r="R11" s="8">
        <v>24234</v>
      </c>
      <c r="S11" s="8"/>
      <c r="T11" s="8">
        <v>26614</v>
      </c>
      <c r="U11" s="8"/>
      <c r="V11" s="8">
        <v>32010</v>
      </c>
      <c r="W11" s="8"/>
      <c r="X11" s="8">
        <v>34402</v>
      </c>
      <c r="Z11" s="8">
        <v>31623</v>
      </c>
      <c r="AB11" s="8">
        <v>34759</v>
      </c>
      <c r="AD11" s="39">
        <v>35392</v>
      </c>
      <c r="AF11" s="39">
        <v>37744</v>
      </c>
      <c r="AH11" s="39">
        <v>41304</v>
      </c>
      <c r="AJ11" s="39">
        <v>40095</v>
      </c>
      <c r="AL11" s="39">
        <v>40527</v>
      </c>
      <c r="AN11" s="39">
        <v>40301</v>
      </c>
      <c r="AP11" s="39">
        <v>39686</v>
      </c>
      <c r="AR11" s="39">
        <v>40283</v>
      </c>
      <c r="AT11" s="39">
        <v>41242</v>
      </c>
      <c r="AV11" s="39">
        <v>44892</v>
      </c>
      <c r="AX11" s="39">
        <v>43133</v>
      </c>
      <c r="AZ11" s="39">
        <v>41658</v>
      </c>
      <c r="BB11" s="39">
        <v>42703</v>
      </c>
      <c r="BD11" s="39">
        <v>40386</v>
      </c>
      <c r="BF11" s="39">
        <v>40518</v>
      </c>
    </row>
    <row r="12" spans="2:58" x14ac:dyDescent="0.2">
      <c r="B12" s="1" t="s">
        <v>33</v>
      </c>
      <c r="D12" s="8">
        <v>7732</v>
      </c>
      <c r="F12" s="8">
        <v>8420</v>
      </c>
      <c r="H12" s="8">
        <v>8726</v>
      </c>
      <c r="J12" s="8">
        <v>9894</v>
      </c>
      <c r="L12" s="8">
        <v>10574</v>
      </c>
      <c r="N12" s="8">
        <v>11150</v>
      </c>
      <c r="O12" s="8"/>
      <c r="P12" s="8">
        <v>13211</v>
      </c>
      <c r="Q12" s="8"/>
      <c r="R12" s="8">
        <v>17366</v>
      </c>
      <c r="S12" s="8"/>
      <c r="T12" s="8">
        <v>16653</v>
      </c>
      <c r="U12" s="8"/>
      <c r="V12" s="8">
        <v>18541</v>
      </c>
      <c r="W12" s="8"/>
      <c r="X12" s="8">
        <v>20104</v>
      </c>
      <c r="Z12" s="8">
        <v>25462</v>
      </c>
      <c r="AB12" s="8">
        <v>25915</v>
      </c>
      <c r="AD12" s="39">
        <v>26607</v>
      </c>
      <c r="AF12" s="39">
        <v>29617</v>
      </c>
      <c r="AH12" s="39">
        <v>32902</v>
      </c>
      <c r="AJ12" s="39">
        <v>29280</v>
      </c>
      <c r="AL12" s="39">
        <v>27995</v>
      </c>
      <c r="AN12" s="39">
        <v>26950</v>
      </c>
      <c r="AP12" s="39">
        <v>34972</v>
      </c>
      <c r="AR12" s="39">
        <v>32051</v>
      </c>
      <c r="AT12" s="39">
        <v>27580</v>
      </c>
      <c r="AV12" s="39">
        <v>34616</v>
      </c>
      <c r="AX12" s="39">
        <v>40384</v>
      </c>
      <c r="AZ12" s="39">
        <v>37271</v>
      </c>
      <c r="BB12" s="39">
        <v>37387</v>
      </c>
      <c r="BD12" s="39">
        <v>39864</v>
      </c>
      <c r="BF12" s="39">
        <v>40901</v>
      </c>
    </row>
    <row r="13" spans="2:58" x14ac:dyDescent="0.2">
      <c r="B13" s="1" t="s">
        <v>34</v>
      </c>
      <c r="D13" s="8">
        <v>12137</v>
      </c>
      <c r="F13" s="8">
        <v>14019</v>
      </c>
      <c r="H13" s="8">
        <v>16113</v>
      </c>
      <c r="J13" s="8">
        <v>18751</v>
      </c>
      <c r="L13" s="8">
        <v>17829</v>
      </c>
      <c r="N13" s="8">
        <v>17108</v>
      </c>
      <c r="O13" s="8"/>
      <c r="P13" s="8">
        <v>18870</v>
      </c>
      <c r="Q13" s="8"/>
      <c r="R13" s="8">
        <v>23039</v>
      </c>
      <c r="S13" s="8"/>
      <c r="T13" s="8">
        <v>23139</v>
      </c>
      <c r="U13" s="8"/>
      <c r="V13" s="8">
        <v>27702</v>
      </c>
      <c r="W13" s="8"/>
      <c r="X13" s="8">
        <v>29589</v>
      </c>
      <c r="Z13" s="8">
        <v>33901</v>
      </c>
      <c r="AB13" s="8">
        <v>34469</v>
      </c>
      <c r="AD13" s="39">
        <v>36820</v>
      </c>
      <c r="AF13" s="39">
        <v>41081</v>
      </c>
      <c r="AH13" s="39">
        <v>52194</v>
      </c>
      <c r="AJ13" s="39">
        <v>47826</v>
      </c>
      <c r="AL13" s="39">
        <v>48402</v>
      </c>
      <c r="AN13" s="39">
        <v>48664</v>
      </c>
      <c r="AP13" s="39">
        <v>51762</v>
      </c>
      <c r="AR13" s="39">
        <v>49890</v>
      </c>
      <c r="AT13" s="39">
        <v>50614</v>
      </c>
      <c r="AV13" s="39">
        <v>52311</v>
      </c>
      <c r="AX13" s="39">
        <v>59024</v>
      </c>
      <c r="AZ13" s="39">
        <v>54726</v>
      </c>
      <c r="BB13" s="39">
        <v>57312</v>
      </c>
      <c r="BD13" s="39">
        <v>59489</v>
      </c>
      <c r="BF13" s="39">
        <v>63623</v>
      </c>
    </row>
    <row r="14" spans="2:58" x14ac:dyDescent="0.2">
      <c r="B14" s="1" t="s">
        <v>35</v>
      </c>
      <c r="D14" s="8">
        <v>6626</v>
      </c>
      <c r="F14" s="8">
        <v>6783</v>
      </c>
      <c r="H14" s="8">
        <v>8003</v>
      </c>
      <c r="J14" s="8">
        <v>9604</v>
      </c>
      <c r="L14" s="8">
        <v>7826</v>
      </c>
      <c r="N14" s="8">
        <v>8307</v>
      </c>
      <c r="O14" s="8"/>
      <c r="P14" s="8">
        <v>10486</v>
      </c>
      <c r="Q14" s="8"/>
      <c r="R14" s="8">
        <v>11010</v>
      </c>
      <c r="S14" s="8"/>
      <c r="T14" s="8">
        <v>10517</v>
      </c>
      <c r="U14" s="8"/>
      <c r="V14" s="8">
        <v>18163</v>
      </c>
      <c r="W14" s="8"/>
      <c r="X14" s="8">
        <v>15957</v>
      </c>
      <c r="Z14" s="8">
        <v>19762</v>
      </c>
      <c r="AB14" s="8">
        <v>18128</v>
      </c>
      <c r="AD14" s="39">
        <v>20192</v>
      </c>
      <c r="AF14" s="39">
        <v>21693</v>
      </c>
      <c r="AH14" s="39">
        <v>29997</v>
      </c>
      <c r="AJ14" s="39">
        <v>26681</v>
      </c>
      <c r="AL14" s="39">
        <v>22012</v>
      </c>
      <c r="AN14" s="39">
        <v>25112</v>
      </c>
      <c r="AP14" s="39">
        <v>27124</v>
      </c>
      <c r="AR14" s="39">
        <v>24209</v>
      </c>
      <c r="AT14" s="39">
        <v>26102</v>
      </c>
      <c r="AV14" s="39">
        <v>29725</v>
      </c>
      <c r="AX14" s="39">
        <v>33227</v>
      </c>
      <c r="AZ14" s="39">
        <v>29904</v>
      </c>
      <c r="BB14" s="39">
        <v>37016</v>
      </c>
      <c r="BD14" s="39">
        <v>36141</v>
      </c>
      <c r="BF14" s="39">
        <v>38344</v>
      </c>
    </row>
    <row r="15" spans="2:58" x14ac:dyDescent="0.2">
      <c r="B15" s="1" t="s">
        <v>36</v>
      </c>
      <c r="D15" s="9">
        <v>2035</v>
      </c>
      <c r="F15" s="9">
        <v>2165</v>
      </c>
      <c r="H15" s="9">
        <v>3250</v>
      </c>
      <c r="J15" s="9">
        <v>2891</v>
      </c>
      <c r="L15" s="9">
        <v>4166</v>
      </c>
      <c r="N15" s="9">
        <v>4130</v>
      </c>
      <c r="P15" s="9">
        <v>4266</v>
      </c>
      <c r="R15" s="9">
        <v>4533</v>
      </c>
      <c r="T15" s="9">
        <v>4677</v>
      </c>
      <c r="V15" s="9">
        <v>4351</v>
      </c>
      <c r="X15" s="9">
        <v>4435</v>
      </c>
      <c r="Z15" s="9">
        <v>4534</v>
      </c>
      <c r="AB15" s="9">
        <v>4455</v>
      </c>
      <c r="AD15" s="40">
        <v>5171</v>
      </c>
      <c r="AF15" s="40">
        <v>5899</v>
      </c>
      <c r="AH15" s="40">
        <v>5333</v>
      </c>
      <c r="AJ15" s="40">
        <v>6039</v>
      </c>
      <c r="AL15" s="40">
        <v>5909</v>
      </c>
      <c r="AN15" s="40">
        <v>7116</v>
      </c>
      <c r="AP15" s="40">
        <v>8750</v>
      </c>
      <c r="AR15" s="40">
        <v>9408</v>
      </c>
      <c r="AT15" s="40">
        <v>10712</v>
      </c>
      <c r="AV15" s="40">
        <v>13510</v>
      </c>
      <c r="AX15" s="40">
        <v>13666</v>
      </c>
      <c r="AZ15" s="40">
        <v>14390</v>
      </c>
      <c r="BB15" s="40">
        <v>15553</v>
      </c>
      <c r="BD15" s="40">
        <v>16140</v>
      </c>
      <c r="BF15" s="40">
        <v>19542</v>
      </c>
    </row>
    <row r="16" spans="2:58" x14ac:dyDescent="0.2">
      <c r="B16" s="1" t="s">
        <v>37</v>
      </c>
      <c r="D16" s="8">
        <v>70898</v>
      </c>
      <c r="F16" s="8">
        <v>73418</v>
      </c>
      <c r="H16" s="8">
        <v>80164</v>
      </c>
      <c r="J16" s="8">
        <v>89629</v>
      </c>
      <c r="L16" s="8">
        <v>85040</v>
      </c>
      <c r="N16" s="8">
        <v>84120</v>
      </c>
      <c r="O16" s="8"/>
      <c r="P16" s="8">
        <v>89596</v>
      </c>
      <c r="Q16" s="8"/>
      <c r="R16" s="8">
        <v>104131</v>
      </c>
      <c r="S16" s="8"/>
      <c r="T16" s="8">
        <v>101755</v>
      </c>
      <c r="U16" s="8"/>
      <c r="V16" s="8">
        <v>129288</v>
      </c>
      <c r="W16" s="8"/>
      <c r="X16" s="8">
        <v>129157</v>
      </c>
      <c r="Z16" s="8">
        <v>143412</v>
      </c>
      <c r="AB16" s="8">
        <v>143301</v>
      </c>
      <c r="AD16" s="39">
        <v>150394</v>
      </c>
      <c r="AF16" s="39">
        <v>164020</v>
      </c>
      <c r="AH16" s="39">
        <v>192122</v>
      </c>
      <c r="AJ16" s="39">
        <v>177002</v>
      </c>
      <c r="AL16" s="39">
        <v>173342</v>
      </c>
      <c r="AN16" s="39">
        <v>178536</v>
      </c>
      <c r="AP16" s="39">
        <v>198614</v>
      </c>
      <c r="AR16" s="39">
        <v>189807</v>
      </c>
      <c r="AT16" s="39">
        <v>193211</v>
      </c>
      <c r="AV16" s="39">
        <f>SUM(AV10:AV15)</f>
        <v>213112</v>
      </c>
      <c r="AX16" s="39">
        <f>SUM(AX10:AX15)</f>
        <v>232555</v>
      </c>
      <c r="AZ16" s="39">
        <f>SUM(AZ10:AZ15)</f>
        <v>217298</v>
      </c>
      <c r="BB16" s="39">
        <f>SUM(BB10:BB15)</f>
        <v>230537</v>
      </c>
      <c r="BD16" s="39">
        <f>SUM(BD10:BD15)</f>
        <v>234503</v>
      </c>
      <c r="BF16" s="39">
        <f>SUM(BF10:BF15)</f>
        <v>245769</v>
      </c>
    </row>
    <row r="17" spans="2:61" ht="6" customHeight="1" x14ac:dyDescent="0.2">
      <c r="D17" s="8"/>
      <c r="F17" s="8"/>
      <c r="H17" s="8"/>
      <c r="J17" s="8"/>
      <c r="L17" s="8"/>
      <c r="N17" s="8"/>
      <c r="O17" s="8"/>
      <c r="P17" s="8"/>
      <c r="Q17" s="8"/>
      <c r="R17" s="8"/>
      <c r="S17" s="8"/>
      <c r="T17" s="8"/>
      <c r="U17" s="8"/>
      <c r="V17" s="8"/>
      <c r="W17" s="8"/>
      <c r="X17" s="8"/>
      <c r="Z17" s="8"/>
      <c r="AB17" s="8"/>
    </row>
    <row r="18" spans="2:61" x14ac:dyDescent="0.2">
      <c r="B18" s="1" t="s">
        <v>38</v>
      </c>
      <c r="D18" s="8">
        <v>4639</v>
      </c>
      <c r="F18" s="8">
        <v>3281</v>
      </c>
      <c r="H18" s="8">
        <v>33</v>
      </c>
      <c r="J18" s="8">
        <v>-4312</v>
      </c>
      <c r="L18" s="8">
        <v>-3081</v>
      </c>
      <c r="N18" s="8">
        <v>-5731</v>
      </c>
      <c r="O18" s="8"/>
      <c r="P18" s="8">
        <v>941</v>
      </c>
      <c r="Q18" s="8"/>
      <c r="R18" s="8">
        <v>-9424</v>
      </c>
      <c r="S18" s="8"/>
      <c r="T18" s="8">
        <v>-1149</v>
      </c>
      <c r="U18" s="8"/>
      <c r="V18" s="8">
        <v>-18361</v>
      </c>
      <c r="W18" s="8"/>
      <c r="X18" s="8">
        <v>-6506</v>
      </c>
      <c r="Z18" s="8">
        <v>-4193</v>
      </c>
      <c r="AB18" s="8">
        <v>-6343</v>
      </c>
      <c r="AD18" s="39">
        <v>-2204</v>
      </c>
      <c r="AF18" s="39">
        <v>-5103</v>
      </c>
      <c r="AH18" s="39">
        <v>-8564</v>
      </c>
      <c r="AJ18" s="39">
        <v>15012</v>
      </c>
      <c r="AL18" s="39">
        <v>33392</v>
      </c>
      <c r="AN18" s="39">
        <v>29499</v>
      </c>
      <c r="AP18" s="39">
        <v>25706</v>
      </c>
      <c r="AR18" s="39">
        <v>38376</v>
      </c>
      <c r="AT18" s="39">
        <v>46309</v>
      </c>
      <c r="AV18" s="39">
        <f>AV8-AV16</f>
        <v>35162</v>
      </c>
      <c r="AX18" s="39">
        <f>AX8-AX16</f>
        <v>29184</v>
      </c>
      <c r="AZ18" s="39">
        <f>AZ8-AZ16</f>
        <v>29319</v>
      </c>
      <c r="BB18" s="39">
        <f>BB8-BB16</f>
        <v>30077</v>
      </c>
      <c r="BD18" s="39">
        <f>BD8-BD16</f>
        <v>36347</v>
      </c>
      <c r="BF18" s="39">
        <f>BF8-BF16</f>
        <v>28924</v>
      </c>
    </row>
    <row r="19" spans="2:61" ht="6" customHeight="1" x14ac:dyDescent="0.2">
      <c r="D19" s="8"/>
      <c r="F19" s="8"/>
      <c r="H19" s="8"/>
      <c r="J19" s="8"/>
      <c r="L19" s="8"/>
      <c r="N19" s="8"/>
      <c r="O19" s="8"/>
      <c r="P19" s="8"/>
      <c r="Q19" s="8"/>
      <c r="R19" s="8"/>
      <c r="S19" s="8"/>
      <c r="T19" s="8"/>
      <c r="U19" s="8"/>
      <c r="V19" s="8"/>
      <c r="W19" s="8"/>
      <c r="X19" s="8"/>
      <c r="Z19" s="8"/>
      <c r="AB19" s="8"/>
    </row>
    <row r="20" spans="2:61" x14ac:dyDescent="0.2">
      <c r="B20" s="1" t="s">
        <v>39</v>
      </c>
      <c r="D20" s="8"/>
      <c r="F20" s="8"/>
      <c r="H20" s="8"/>
      <c r="J20" s="8"/>
      <c r="L20" s="8"/>
      <c r="N20" s="8"/>
      <c r="O20" s="8"/>
      <c r="P20" s="8"/>
      <c r="Q20" s="8"/>
      <c r="R20" s="8"/>
      <c r="S20" s="8"/>
      <c r="T20" s="8"/>
      <c r="U20" s="8"/>
      <c r="V20" s="8"/>
      <c r="W20" s="8"/>
      <c r="X20" s="8"/>
      <c r="Z20" s="8"/>
      <c r="AB20" s="8"/>
      <c r="AD20" s="39"/>
    </row>
    <row r="21" spans="2:61" x14ac:dyDescent="0.2">
      <c r="B21" s="52" t="s">
        <v>40</v>
      </c>
      <c r="D21" s="39">
        <v>0</v>
      </c>
      <c r="E21" s="10"/>
      <c r="F21" s="39">
        <v>0</v>
      </c>
      <c r="H21" s="39">
        <v>0</v>
      </c>
      <c r="J21" s="39">
        <v>0</v>
      </c>
      <c r="L21" s="39">
        <v>0</v>
      </c>
      <c r="M21" s="10"/>
      <c r="N21" s="39">
        <v>0</v>
      </c>
      <c r="O21" s="10"/>
      <c r="P21" s="39">
        <v>0</v>
      </c>
      <c r="Q21" s="10"/>
      <c r="R21" s="39">
        <v>0</v>
      </c>
      <c r="S21" s="10"/>
      <c r="T21" s="39">
        <v>0</v>
      </c>
      <c r="U21" s="8"/>
      <c r="V21" s="8">
        <v>12076</v>
      </c>
      <c r="W21" s="8"/>
      <c r="X21" s="8">
        <v>11321</v>
      </c>
      <c r="Z21" s="8">
        <v>-11573</v>
      </c>
      <c r="AB21" s="8">
        <v>31196</v>
      </c>
      <c r="AD21" s="39">
        <v>12831</v>
      </c>
      <c r="AF21" s="39">
        <v>-15095</v>
      </c>
      <c r="AH21" s="39">
        <v>5031</v>
      </c>
      <c r="AJ21" s="39">
        <v>-252</v>
      </c>
      <c r="AL21" s="39">
        <v>13586</v>
      </c>
      <c r="AN21" s="39">
        <v>-7799</v>
      </c>
      <c r="AP21" s="39">
        <v>11824</v>
      </c>
      <c r="AR21" s="39">
        <v>1761</v>
      </c>
      <c r="AT21" s="39">
        <v>1006</v>
      </c>
      <c r="AV21" s="39">
        <v>0</v>
      </c>
      <c r="AX21" s="39">
        <v>0</v>
      </c>
      <c r="AZ21" s="39">
        <v>0</v>
      </c>
      <c r="BB21" s="39">
        <v>0</v>
      </c>
      <c r="BD21" s="39">
        <v>0</v>
      </c>
      <c r="BF21" s="39">
        <v>0</v>
      </c>
    </row>
    <row r="22" spans="2:61" x14ac:dyDescent="0.2">
      <c r="B22" s="52" t="s">
        <v>41</v>
      </c>
      <c r="D22" s="39">
        <v>0</v>
      </c>
      <c r="E22" s="10"/>
      <c r="F22" s="39">
        <v>0</v>
      </c>
      <c r="H22" s="39">
        <v>0</v>
      </c>
      <c r="J22" s="39">
        <v>0</v>
      </c>
      <c r="L22" s="39">
        <v>0</v>
      </c>
      <c r="M22" s="10"/>
      <c r="N22" s="39">
        <v>0</v>
      </c>
      <c r="O22" s="10"/>
      <c r="P22" s="39">
        <v>0</v>
      </c>
      <c r="Q22" s="10"/>
      <c r="R22" s="39">
        <v>0</v>
      </c>
      <c r="S22" s="10"/>
      <c r="T22" s="39">
        <v>0</v>
      </c>
      <c r="U22" s="8"/>
      <c r="V22" s="39">
        <v>0</v>
      </c>
      <c r="W22" s="8"/>
      <c r="X22" s="39">
        <v>0</v>
      </c>
      <c r="Z22" s="39">
        <v>0</v>
      </c>
      <c r="AB22" s="39">
        <v>0</v>
      </c>
      <c r="AD22" s="39">
        <v>0</v>
      </c>
      <c r="AF22" s="39">
        <v>0</v>
      </c>
      <c r="AH22" s="39">
        <v>0</v>
      </c>
      <c r="AJ22" s="39">
        <v>0</v>
      </c>
      <c r="AL22" s="39">
        <v>0</v>
      </c>
      <c r="AN22" s="39">
        <v>0</v>
      </c>
      <c r="AP22" s="39">
        <v>0</v>
      </c>
      <c r="AR22" s="39">
        <v>0</v>
      </c>
      <c r="AT22" s="39">
        <v>0</v>
      </c>
      <c r="AV22" s="39">
        <v>-14746</v>
      </c>
      <c r="AX22" s="39">
        <v>0</v>
      </c>
      <c r="AZ22" s="39">
        <v>0</v>
      </c>
      <c r="BB22" s="39">
        <v>0</v>
      </c>
      <c r="BD22" s="39">
        <v>0</v>
      </c>
      <c r="BF22" s="39">
        <v>0</v>
      </c>
    </row>
    <row r="23" spans="2:61" x14ac:dyDescent="0.2">
      <c r="B23" s="1" t="s">
        <v>42</v>
      </c>
      <c r="D23" s="9">
        <v>-89</v>
      </c>
      <c r="F23" s="9">
        <v>-441</v>
      </c>
      <c r="H23" s="9">
        <v>-2089</v>
      </c>
      <c r="J23" s="9">
        <v>3143</v>
      </c>
      <c r="L23" s="9">
        <v>-1803</v>
      </c>
      <c r="N23" s="9">
        <v>1381</v>
      </c>
      <c r="O23" s="8"/>
      <c r="P23" s="9">
        <v>2602</v>
      </c>
      <c r="Q23" s="8"/>
      <c r="R23" s="9">
        <v>-168</v>
      </c>
      <c r="S23" s="8"/>
      <c r="T23" s="9">
        <v>-622</v>
      </c>
      <c r="U23" s="8"/>
      <c r="V23" s="9">
        <v>-2937</v>
      </c>
      <c r="W23" s="8"/>
      <c r="X23" s="9">
        <v>-3306</v>
      </c>
      <c r="Z23" s="9">
        <v>11</v>
      </c>
      <c r="AB23" s="9">
        <v>-2695</v>
      </c>
      <c r="AD23" s="40">
        <v>-4824</v>
      </c>
      <c r="AF23" s="40">
        <v>-3617</v>
      </c>
      <c r="AH23" s="40">
        <v>1005</v>
      </c>
      <c r="AJ23" s="40">
        <v>2350</v>
      </c>
      <c r="AL23" s="40">
        <v>4318</v>
      </c>
      <c r="AN23" s="40">
        <v>1137</v>
      </c>
      <c r="AP23" s="40">
        <v>3763</v>
      </c>
      <c r="AR23" s="40">
        <v>2747</v>
      </c>
      <c r="AT23" s="40">
        <v>976</v>
      </c>
      <c r="AV23" s="40">
        <v>1674</v>
      </c>
      <c r="AX23" s="40">
        <v>-2978</v>
      </c>
      <c r="AZ23" s="40">
        <v>-1550</v>
      </c>
      <c r="BB23" s="40">
        <v>-227</v>
      </c>
      <c r="BD23" s="40">
        <v>-5836</v>
      </c>
      <c r="BF23" s="40">
        <v>-1466</v>
      </c>
    </row>
    <row r="24" spans="2:61" x14ac:dyDescent="0.2">
      <c r="B24" s="1" t="s">
        <v>43</v>
      </c>
      <c r="D24" s="8">
        <v>-89</v>
      </c>
      <c r="F24" s="8">
        <v>-441</v>
      </c>
      <c r="H24" s="8">
        <v>-2089</v>
      </c>
      <c r="J24" s="8">
        <v>3143</v>
      </c>
      <c r="L24" s="8">
        <v>-1803</v>
      </c>
      <c r="N24" s="8">
        <v>1381</v>
      </c>
      <c r="O24" s="8"/>
      <c r="P24" s="8">
        <v>2602</v>
      </c>
      <c r="Q24" s="8"/>
      <c r="R24" s="8">
        <v>-168</v>
      </c>
      <c r="S24" s="8"/>
      <c r="T24" s="8">
        <v>-622</v>
      </c>
      <c r="U24" s="8"/>
      <c r="V24" s="8">
        <v>9139</v>
      </c>
      <c r="W24" s="8"/>
      <c r="X24" s="8">
        <v>8015</v>
      </c>
      <c r="Z24" s="8">
        <v>-11562</v>
      </c>
      <c r="AB24" s="8">
        <v>28501</v>
      </c>
      <c r="AD24" s="39">
        <v>8007</v>
      </c>
      <c r="AF24" s="39">
        <v>-18712</v>
      </c>
      <c r="AH24" s="39">
        <v>6036</v>
      </c>
      <c r="AJ24" s="39">
        <v>2098</v>
      </c>
      <c r="AL24" s="39">
        <v>17904</v>
      </c>
      <c r="AN24" s="39">
        <v>-6662</v>
      </c>
      <c r="AP24" s="39">
        <v>15587</v>
      </c>
      <c r="AR24" s="39">
        <v>4508</v>
      </c>
      <c r="AT24" s="39">
        <v>1982</v>
      </c>
      <c r="AV24" s="39">
        <f>SUM(AV22:AV23)</f>
        <v>-13072</v>
      </c>
      <c r="AX24" s="39">
        <f>SUM(AX21:AX23)</f>
        <v>-2978</v>
      </c>
      <c r="AZ24" s="39">
        <f>SUM(AZ21:AZ23)</f>
        <v>-1550</v>
      </c>
      <c r="BB24" s="39">
        <f>SUM(BB21:BB23)</f>
        <v>-227</v>
      </c>
      <c r="BD24" s="39">
        <f>SUM(BD21:BD23)</f>
        <v>-5836</v>
      </c>
      <c r="BF24" s="39">
        <f>SUM(BF21:BF23)</f>
        <v>-1466</v>
      </c>
    </row>
    <row r="25" spans="2:61" ht="6" customHeight="1" x14ac:dyDescent="0.2">
      <c r="D25" s="8"/>
      <c r="F25" s="8"/>
      <c r="H25" s="8"/>
      <c r="J25" s="8"/>
      <c r="L25" s="8"/>
      <c r="N25" s="8"/>
      <c r="O25" s="8"/>
      <c r="P25" s="8"/>
      <c r="Q25" s="8"/>
      <c r="R25" s="8"/>
      <c r="S25" s="8"/>
      <c r="T25" s="8"/>
      <c r="U25" s="8"/>
      <c r="V25" s="8"/>
      <c r="W25" s="8"/>
      <c r="X25" s="8"/>
      <c r="Z25" s="8"/>
      <c r="AB25" s="8"/>
    </row>
    <row r="26" spans="2:61" x14ac:dyDescent="0.2">
      <c r="B26" s="1" t="s">
        <v>44</v>
      </c>
      <c r="D26" s="8">
        <v>4550</v>
      </c>
      <c r="F26" s="8">
        <v>2840</v>
      </c>
      <c r="H26" s="8">
        <v>-2056</v>
      </c>
      <c r="J26" s="8">
        <v>-1169</v>
      </c>
      <c r="L26" s="8">
        <v>-4884</v>
      </c>
      <c r="N26" s="8">
        <v>-4350</v>
      </c>
      <c r="O26" s="8"/>
      <c r="P26" s="8">
        <v>3543</v>
      </c>
      <c r="Q26" s="8"/>
      <c r="R26" s="8">
        <v>-9592</v>
      </c>
      <c r="S26" s="8"/>
      <c r="T26" s="8">
        <v>-1771</v>
      </c>
      <c r="U26" s="8"/>
      <c r="V26" s="8">
        <v>-9222</v>
      </c>
      <c r="W26" s="8"/>
      <c r="X26" s="8">
        <v>1509</v>
      </c>
      <c r="Z26" s="8">
        <v>-15755</v>
      </c>
      <c r="AB26" s="8">
        <v>22158</v>
      </c>
      <c r="AD26" s="39">
        <v>5803</v>
      </c>
      <c r="AF26" s="39">
        <v>-23815</v>
      </c>
      <c r="AH26" s="39">
        <v>-2528</v>
      </c>
      <c r="AJ26" s="39">
        <v>17110</v>
      </c>
      <c r="AL26" s="39">
        <v>51296</v>
      </c>
      <c r="AN26" s="39">
        <v>22837</v>
      </c>
      <c r="AP26" s="39">
        <v>41293</v>
      </c>
      <c r="AR26" s="39">
        <v>42884</v>
      </c>
      <c r="AT26" s="39">
        <v>48291</v>
      </c>
      <c r="AV26" s="39">
        <f>AV18+AV24</f>
        <v>22090</v>
      </c>
      <c r="AX26" s="39">
        <f>AX18+AX24</f>
        <v>26206</v>
      </c>
      <c r="AZ26" s="39">
        <f>AZ18+AZ24</f>
        <v>27769</v>
      </c>
      <c r="BB26" s="39">
        <f>BB18+BB24</f>
        <v>29850</v>
      </c>
      <c r="BD26" s="39">
        <f>BD18+BD24</f>
        <v>30511</v>
      </c>
      <c r="BF26" s="39">
        <f>BF18+BF24</f>
        <v>27458</v>
      </c>
      <c r="BI26" s="49"/>
    </row>
    <row r="27" spans="2:61" ht="6" customHeight="1" x14ac:dyDescent="0.2">
      <c r="D27" s="8"/>
      <c r="F27" s="8"/>
      <c r="H27" s="8"/>
      <c r="J27" s="8"/>
      <c r="L27" s="8"/>
      <c r="N27" s="8"/>
      <c r="O27" s="8"/>
      <c r="P27" s="8"/>
      <c r="Q27" s="8"/>
      <c r="R27" s="8"/>
      <c r="S27" s="8"/>
      <c r="T27" s="8"/>
      <c r="U27" s="8"/>
      <c r="V27" s="8"/>
      <c r="W27" s="8"/>
      <c r="X27" s="8"/>
      <c r="Z27" s="8"/>
      <c r="AB27" s="8"/>
    </row>
    <row r="28" spans="2:61" x14ac:dyDescent="0.2">
      <c r="B28" s="1" t="s">
        <v>45</v>
      </c>
      <c r="D28" s="8">
        <v>-630</v>
      </c>
      <c r="F28" s="8">
        <v>-706</v>
      </c>
      <c r="H28" s="8">
        <v>-1934</v>
      </c>
      <c r="J28" s="8">
        <v>-1439</v>
      </c>
      <c r="L28" s="8">
        <v>-2573</v>
      </c>
      <c r="N28" s="8">
        <v>-2227</v>
      </c>
      <c r="O28" s="8"/>
      <c r="P28" s="8">
        <v>-1931</v>
      </c>
      <c r="Q28" s="8"/>
      <c r="R28" s="8">
        <v>-1589</v>
      </c>
      <c r="S28" s="8"/>
      <c r="T28" s="8">
        <v>-1731</v>
      </c>
      <c r="U28" s="8"/>
      <c r="V28" s="8">
        <v>-3197</v>
      </c>
      <c r="W28" s="8"/>
      <c r="X28" s="8">
        <v>-662</v>
      </c>
      <c r="Z28" s="8">
        <v>-3121</v>
      </c>
      <c r="AB28" s="8">
        <v>-1967</v>
      </c>
      <c r="AD28" s="39">
        <v>-1374</v>
      </c>
      <c r="AF28" s="39">
        <v>-2635</v>
      </c>
      <c r="AH28" s="39">
        <v>-7610</v>
      </c>
      <c r="AJ28" s="39">
        <v>-9172</v>
      </c>
      <c r="AL28" s="39">
        <v>-5747</v>
      </c>
      <c r="AN28" s="39">
        <v>-10012</v>
      </c>
      <c r="AP28" s="39">
        <v>-14272</v>
      </c>
      <c r="AR28" s="39">
        <v>-13910</v>
      </c>
      <c r="AT28" s="39">
        <v>-15866</v>
      </c>
      <c r="AV28" s="39">
        <v>19484</v>
      </c>
      <c r="AX28" s="39">
        <v>-8016</v>
      </c>
      <c r="AZ28" s="39">
        <v>-7192</v>
      </c>
      <c r="BB28" s="39">
        <v>-10370</v>
      </c>
      <c r="BD28" s="39">
        <v>-16388</v>
      </c>
      <c r="BF28" s="39">
        <v>-8446</v>
      </c>
      <c r="BI28" s="49"/>
    </row>
    <row r="29" spans="2:61" ht="6" customHeight="1" x14ac:dyDescent="0.2">
      <c r="D29" s="8"/>
      <c r="F29" s="8"/>
      <c r="H29" s="8"/>
      <c r="J29" s="8"/>
      <c r="L29" s="8"/>
      <c r="N29" s="8"/>
      <c r="O29" s="8"/>
      <c r="P29" s="8"/>
      <c r="Q29" s="8"/>
      <c r="R29" s="8"/>
      <c r="S29" s="8"/>
      <c r="T29" s="8"/>
      <c r="U29" s="8"/>
      <c r="V29" s="8"/>
      <c r="W29" s="8"/>
      <c r="X29" s="8"/>
      <c r="Z29" s="8"/>
      <c r="AB29" s="8"/>
    </row>
    <row r="30" spans="2:61" x14ac:dyDescent="0.2">
      <c r="B30" s="1" t="s">
        <v>46</v>
      </c>
      <c r="D30" s="39">
        <v>0</v>
      </c>
      <c r="F30" s="39">
        <v>0</v>
      </c>
      <c r="G30" s="10"/>
      <c r="H30" s="39">
        <v>0</v>
      </c>
      <c r="J30" s="10">
        <v>81</v>
      </c>
      <c r="L30" s="8">
        <v>22</v>
      </c>
      <c r="N30" s="8">
        <v>83</v>
      </c>
      <c r="O30" s="8"/>
      <c r="P30" s="8">
        <v>4</v>
      </c>
      <c r="Q30" s="8"/>
      <c r="R30" s="8">
        <v>34</v>
      </c>
      <c r="S30" s="8"/>
      <c r="T30" s="8">
        <v>6</v>
      </c>
      <c r="U30" s="8"/>
      <c r="V30" s="8">
        <v>-5</v>
      </c>
      <c r="W30" s="8"/>
      <c r="X30" s="8">
        <v>10</v>
      </c>
      <c r="Z30" s="8">
        <v>26</v>
      </c>
      <c r="AB30" s="8">
        <v>-20</v>
      </c>
      <c r="AD30" s="39">
        <v>7</v>
      </c>
      <c r="AF30" s="39">
        <v>2</v>
      </c>
      <c r="AH30" s="39">
        <v>13</v>
      </c>
      <c r="AJ30" s="39">
        <v>0</v>
      </c>
      <c r="AL30" s="39">
        <v>0</v>
      </c>
      <c r="AN30" s="39">
        <v>0</v>
      </c>
      <c r="AP30" s="39">
        <v>0</v>
      </c>
      <c r="AR30" s="39">
        <v>0</v>
      </c>
      <c r="AT30" s="39">
        <v>0</v>
      </c>
      <c r="AV30" s="39">
        <v>0</v>
      </c>
      <c r="AX30" s="39">
        <v>0</v>
      </c>
      <c r="AZ30" s="39">
        <v>0</v>
      </c>
      <c r="BB30" s="39">
        <v>0</v>
      </c>
      <c r="BD30" s="39">
        <v>0</v>
      </c>
      <c r="BF30" s="39">
        <v>0</v>
      </c>
      <c r="BI30" s="8"/>
    </row>
    <row r="31" spans="2:61" ht="6" customHeight="1" x14ac:dyDescent="0.2">
      <c r="D31" s="8"/>
      <c r="F31" s="8"/>
      <c r="H31" s="8"/>
      <c r="J31" s="8"/>
      <c r="L31" s="8"/>
      <c r="N31" s="8"/>
      <c r="O31" s="8"/>
      <c r="P31" s="8"/>
      <c r="Q31" s="8"/>
      <c r="R31" s="8"/>
      <c r="S31" s="8"/>
      <c r="T31" s="8"/>
      <c r="U31" s="8"/>
      <c r="V31" s="8"/>
      <c r="W31" s="8"/>
      <c r="X31" s="8"/>
      <c r="Z31" s="8"/>
      <c r="AB31" s="8"/>
      <c r="AD31" s="8"/>
    </row>
    <row r="32" spans="2:61" ht="13.5" thickBot="1" x14ac:dyDescent="0.25">
      <c r="B32" s="1" t="s">
        <v>47</v>
      </c>
      <c r="D32" s="27">
        <v>3920</v>
      </c>
      <c r="F32" s="27">
        <v>2134</v>
      </c>
      <c r="H32" s="27">
        <v>-3990</v>
      </c>
      <c r="J32" s="27">
        <v>-2689</v>
      </c>
      <c r="L32" s="27">
        <v>-7479</v>
      </c>
      <c r="N32" s="27">
        <v>-6660</v>
      </c>
      <c r="O32" s="8"/>
      <c r="P32" s="27">
        <v>1608</v>
      </c>
      <c r="Q32" s="8"/>
      <c r="R32" s="27">
        <v>-11215</v>
      </c>
      <c r="S32" s="8"/>
      <c r="T32" s="27">
        <v>-3508</v>
      </c>
      <c r="U32" s="8"/>
      <c r="V32" s="27">
        <v>-12414</v>
      </c>
      <c r="W32" s="8"/>
      <c r="X32" s="27">
        <v>837</v>
      </c>
      <c r="Z32" s="27">
        <v>-18902</v>
      </c>
      <c r="AB32" s="27">
        <v>20211</v>
      </c>
      <c r="AD32" s="27">
        <v>4422</v>
      </c>
      <c r="AF32" s="27">
        <v>-26452</v>
      </c>
      <c r="AH32" s="27">
        <v>-10151</v>
      </c>
      <c r="AJ32" s="27">
        <v>7938</v>
      </c>
      <c r="AL32" s="27">
        <v>45549</v>
      </c>
      <c r="AN32" s="27">
        <v>12825</v>
      </c>
      <c r="AP32" s="27">
        <v>27021</v>
      </c>
      <c r="AR32" s="27">
        <v>28974</v>
      </c>
      <c r="AT32" s="27">
        <v>32425</v>
      </c>
      <c r="AV32" s="27">
        <f>SUM(AV26:AV30)</f>
        <v>41574</v>
      </c>
      <c r="AX32" s="27">
        <f>SUM(AX26:AX30)</f>
        <v>18190</v>
      </c>
      <c r="AZ32" s="27">
        <f>SUM(AZ26:AZ30)</f>
        <v>20577</v>
      </c>
      <c r="BB32" s="27">
        <f>SUM(BB26:BB30)</f>
        <v>19480</v>
      </c>
      <c r="BD32" s="27">
        <f>SUM(BD26:BD30)</f>
        <v>14123</v>
      </c>
      <c r="BF32" s="27">
        <f>SUM(BF26:BF30)</f>
        <v>19012</v>
      </c>
      <c r="BG32" s="59"/>
      <c r="BH32" s="23"/>
      <c r="BI32" s="60"/>
    </row>
    <row r="33" spans="30:59" ht="13.5" thickTop="1" x14ac:dyDescent="0.2">
      <c r="BG33" s="55"/>
    </row>
    <row r="34" spans="30:59" x14ac:dyDescent="0.2">
      <c r="AD34" s="39"/>
      <c r="AN34" s="48"/>
      <c r="AP34" s="19"/>
      <c r="AR34" s="19"/>
      <c r="AT34" s="19"/>
      <c r="AU34" s="54"/>
      <c r="AV34" s="19"/>
      <c r="AW34" s="54"/>
      <c r="AX34" s="19"/>
      <c r="AY34" s="54"/>
      <c r="AZ34" s="19"/>
      <c r="BA34" s="54"/>
      <c r="BB34" s="19"/>
      <c r="BC34" s="54"/>
      <c r="BD34" s="56"/>
      <c r="BE34" s="54"/>
      <c r="BF34" s="56"/>
    </row>
    <row r="35" spans="30:59" x14ac:dyDescent="0.2">
      <c r="AF35" s="48"/>
      <c r="AH35" s="48"/>
      <c r="AJ35" s="58"/>
      <c r="AK35" s="58"/>
      <c r="AL35" s="58"/>
      <c r="AM35" s="58"/>
      <c r="AN35" s="58"/>
      <c r="AO35" s="58"/>
      <c r="AP35" s="58"/>
      <c r="AQ35" s="58"/>
      <c r="AR35" s="58"/>
      <c r="AS35" s="58"/>
      <c r="AT35" s="58"/>
      <c r="AU35" s="58"/>
      <c r="AV35" s="58"/>
      <c r="AW35" s="58"/>
      <c r="AX35" s="58"/>
      <c r="AY35" s="58"/>
      <c r="AZ35" s="58"/>
      <c r="BA35" s="58"/>
      <c r="BB35" s="58"/>
      <c r="BC35" s="58"/>
      <c r="BD35" s="58"/>
      <c r="BE35" s="58"/>
      <c r="BF35" s="58"/>
    </row>
    <row r="36" spans="30:59" x14ac:dyDescent="0.2">
      <c r="AF36" s="49"/>
      <c r="AH36" s="49"/>
      <c r="AJ36" s="49"/>
      <c r="AL36" s="49"/>
      <c r="AN36" s="49"/>
    </row>
    <row r="38" spans="30:59" x14ac:dyDescent="0.2">
      <c r="AP38" s="19"/>
      <c r="AQ38" s="56"/>
      <c r="AR38" s="19"/>
      <c r="AS38" s="56"/>
      <c r="AT38" s="19"/>
      <c r="AU38" s="56"/>
      <c r="AV38" s="19"/>
      <c r="AW38" s="56"/>
      <c r="AX38" s="19"/>
      <c r="AY38" s="56"/>
      <c r="AZ38" s="19"/>
      <c r="BA38" s="56"/>
      <c r="BB38" s="19"/>
      <c r="BC38" s="56"/>
      <c r="BD38" s="19"/>
      <c r="BE38" s="56"/>
      <c r="BF38" s="19"/>
    </row>
    <row r="40" spans="30:59" x14ac:dyDescent="0.2">
      <c r="AP40" s="57"/>
      <c r="AR40" s="57"/>
      <c r="AT40" s="57"/>
      <c r="AV40" s="57"/>
      <c r="AX40" s="57"/>
      <c r="AZ40" s="57"/>
      <c r="BB40" s="57"/>
      <c r="BD40" s="57"/>
      <c r="BF40" s="57"/>
    </row>
  </sheetData>
  <mergeCells count="1">
    <mergeCell ref="D6:AR6"/>
  </mergeCells>
  <pageMargins left="0.7" right="0.7" top="0.75" bottom="0.75" header="0.3" footer="0.3"/>
  <pageSetup scale="33" orientation="landscape" r:id="rId1"/>
  <ignoredErrors>
    <ignoredError sqref="AV24:AW24"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5B4ED-1BB2-41FC-861E-587B772D6E89}">
  <sheetPr>
    <pageSetUpPr fitToPage="1"/>
  </sheetPr>
  <dimension ref="B6:BF37"/>
  <sheetViews>
    <sheetView showGridLines="0" zoomScale="70" zoomScaleNormal="70" workbookViewId="0">
      <pane xSplit="3" ySplit="7" topLeftCell="R8" activePane="bottomRight" state="frozen"/>
      <selection pane="topRight" activeCell="D1" sqref="D1"/>
      <selection pane="bottomLeft" activeCell="A8" sqref="A8"/>
      <selection pane="bottomRight" activeCell="D8" sqref="D8"/>
    </sheetView>
  </sheetViews>
  <sheetFormatPr defaultColWidth="8.7109375" defaultRowHeight="12.75" x14ac:dyDescent="0.2"/>
  <cols>
    <col min="1" max="1" width="3" style="1" customWidth="1"/>
    <col min="2" max="2" width="38.85546875" style="1" customWidth="1"/>
    <col min="3" max="3" width="3" style="1" customWidth="1"/>
    <col min="4" max="4" width="13" style="19" customWidth="1"/>
    <col min="5" max="5" width="3" style="19" customWidth="1"/>
    <col min="6" max="6" width="13" style="19" customWidth="1"/>
    <col min="7" max="7" width="3" style="19" customWidth="1"/>
    <col min="8" max="8" width="13" style="19" customWidth="1"/>
    <col min="9" max="9" width="3" style="19" customWidth="1"/>
    <col min="10" max="10" width="13" style="19" customWidth="1"/>
    <col min="11" max="11" width="3" style="1" customWidth="1"/>
    <col min="12" max="12" width="13" style="19" customWidth="1"/>
    <col min="13" max="13" width="3" style="1" customWidth="1"/>
    <col min="14" max="14" width="13" style="19" customWidth="1"/>
    <col min="15" max="15" width="3" style="19" customWidth="1"/>
    <col min="16" max="16" width="13" style="19" customWidth="1"/>
    <col min="17" max="17" width="3" style="19" customWidth="1"/>
    <col min="18" max="18" width="13" style="19" customWidth="1"/>
    <col min="19" max="19" width="3" style="19" customWidth="1"/>
    <col min="20" max="20" width="13" style="19" customWidth="1"/>
    <col min="21" max="21" width="3" style="19" customWidth="1"/>
    <col min="22" max="22" width="13" style="19" customWidth="1"/>
    <col min="23" max="23" width="3" style="19" customWidth="1"/>
    <col min="24" max="24" width="13" style="19" customWidth="1"/>
    <col min="25" max="25" width="3" style="1" customWidth="1"/>
    <col min="26" max="26" width="13" style="1" customWidth="1"/>
    <col min="27" max="27" width="3" style="1" customWidth="1"/>
    <col min="28" max="28" width="13" style="1" customWidth="1"/>
    <col min="29" max="29" width="3" style="1" customWidth="1"/>
    <col min="30" max="30" width="13" style="1" customWidth="1"/>
    <col min="31" max="31" width="3" style="1" customWidth="1"/>
    <col min="32" max="32" width="13" style="1" customWidth="1"/>
    <col min="33" max="33" width="3" style="1" customWidth="1"/>
    <col min="34" max="34" width="13" style="1" customWidth="1"/>
    <col min="35" max="35" width="3" style="1" customWidth="1"/>
    <col min="36" max="36" width="13" style="1" customWidth="1"/>
    <col min="37" max="37" width="3" style="1" customWidth="1"/>
    <col min="38" max="38" width="13" style="1" customWidth="1"/>
    <col min="39" max="39" width="3" style="1" customWidth="1"/>
    <col min="40" max="40" width="13" style="1" customWidth="1"/>
    <col min="41" max="41" width="3" style="1" customWidth="1"/>
    <col min="42" max="42" width="13" style="1" customWidth="1"/>
    <col min="43" max="43" width="3" style="1" customWidth="1"/>
    <col min="44" max="44" width="13" style="1" customWidth="1"/>
    <col min="45" max="45" width="3" style="1" customWidth="1"/>
    <col min="46" max="46" width="13" style="1" customWidth="1"/>
    <col min="47" max="47" width="2.85546875" style="1" customWidth="1"/>
    <col min="48" max="48" width="13" style="1" customWidth="1"/>
    <col min="49" max="49" width="2.85546875" style="1" customWidth="1"/>
    <col min="50" max="50" width="13" style="1" customWidth="1"/>
    <col min="51" max="51" width="2.85546875" style="1" customWidth="1"/>
    <col min="52" max="52" width="13" style="1" customWidth="1"/>
    <col min="53" max="53" width="2.85546875" style="1" customWidth="1"/>
    <col min="54" max="54" width="13" style="1" customWidth="1"/>
    <col min="55" max="55" width="2.85546875" style="1" customWidth="1"/>
    <col min="56" max="56" width="13" style="1" customWidth="1"/>
    <col min="57" max="57" width="2.85546875" style="1" customWidth="1"/>
    <col min="58" max="58" width="13" style="1" customWidth="1"/>
    <col min="59" max="16384" width="8.7109375" style="1"/>
  </cols>
  <sheetData>
    <row r="6" spans="2:58" x14ac:dyDescent="0.2">
      <c r="D6" s="63" t="s">
        <v>4</v>
      </c>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row>
    <row r="7" spans="2:58" ht="38.25" x14ac:dyDescent="0.2">
      <c r="B7" s="2" t="s">
        <v>5</v>
      </c>
      <c r="C7" s="3"/>
      <c r="D7" s="22" t="s">
        <v>6</v>
      </c>
      <c r="E7" s="24"/>
      <c r="F7" s="22" t="s">
        <v>48</v>
      </c>
      <c r="G7" s="24"/>
      <c r="H7" s="22" t="s">
        <v>8</v>
      </c>
      <c r="I7" s="24"/>
      <c r="J7" s="22" t="s">
        <v>49</v>
      </c>
      <c r="L7" s="25" t="s">
        <v>10</v>
      </c>
      <c r="M7" s="5"/>
      <c r="N7" s="25" t="s">
        <v>11</v>
      </c>
      <c r="O7" s="24"/>
      <c r="P7" s="25" t="s">
        <v>12</v>
      </c>
      <c r="Q7" s="24"/>
      <c r="R7" s="25" t="s">
        <v>13</v>
      </c>
      <c r="S7" s="24"/>
      <c r="T7" s="25" t="s">
        <v>14</v>
      </c>
      <c r="U7" s="24"/>
      <c r="V7" s="25" t="s">
        <v>15</v>
      </c>
      <c r="W7" s="24"/>
      <c r="X7" s="25" t="s">
        <v>16</v>
      </c>
      <c r="Z7" s="25" t="s">
        <v>17</v>
      </c>
      <c r="AB7" s="25" t="s">
        <v>18</v>
      </c>
      <c r="AD7" s="25" t="s">
        <v>19</v>
      </c>
      <c r="AF7" s="25" t="s">
        <v>20</v>
      </c>
      <c r="AH7" s="25" t="s">
        <v>21</v>
      </c>
      <c r="AJ7" s="25" t="s">
        <v>22</v>
      </c>
      <c r="AL7" s="25" t="s">
        <v>23</v>
      </c>
      <c r="AN7" s="25" t="s">
        <v>24</v>
      </c>
      <c r="AP7" s="25" t="s">
        <v>50</v>
      </c>
      <c r="AR7" s="25" t="s">
        <v>51</v>
      </c>
      <c r="AT7" s="51" t="s">
        <v>27</v>
      </c>
      <c r="AV7" s="51" t="s">
        <v>28</v>
      </c>
      <c r="AX7" s="51" t="s">
        <v>29</v>
      </c>
      <c r="AZ7" s="25" t="s">
        <v>165</v>
      </c>
      <c r="BB7" s="25" t="s">
        <v>170</v>
      </c>
      <c r="BD7" s="25" t="s">
        <v>174</v>
      </c>
      <c r="BF7" s="25" t="s">
        <v>179</v>
      </c>
    </row>
    <row r="8" spans="2:58" x14ac:dyDescent="0.2">
      <c r="B8" s="30" t="s">
        <v>47</v>
      </c>
      <c r="D8" s="33">
        <v>3920</v>
      </c>
      <c r="F8" s="33">
        <v>2134</v>
      </c>
      <c r="H8" s="33">
        <v>-3990</v>
      </c>
      <c r="J8" s="19">
        <v>-2689</v>
      </c>
      <c r="L8" s="19">
        <v>-7479</v>
      </c>
      <c r="N8" s="19">
        <v>-6660</v>
      </c>
      <c r="P8" s="19">
        <v>1608</v>
      </c>
      <c r="R8" s="19">
        <v>-11215</v>
      </c>
      <c r="T8" s="19">
        <v>-3508</v>
      </c>
      <c r="V8" s="19">
        <v>-12414</v>
      </c>
      <c r="X8" s="19">
        <v>837</v>
      </c>
      <c r="Z8" s="19">
        <v>-18902</v>
      </c>
      <c r="AA8" s="38"/>
      <c r="AB8" s="19">
        <v>20211</v>
      </c>
      <c r="AD8" s="39">
        <v>4422</v>
      </c>
      <c r="AF8" s="39">
        <v>-26452</v>
      </c>
      <c r="AH8" s="39">
        <v>-10151</v>
      </c>
      <c r="AI8" s="38"/>
      <c r="AJ8" s="19">
        <v>7938</v>
      </c>
      <c r="AL8" s="39">
        <v>45549</v>
      </c>
      <c r="AN8" s="39">
        <v>12825</v>
      </c>
      <c r="AP8" s="39">
        <v>27021</v>
      </c>
      <c r="AR8" s="39">
        <v>28974</v>
      </c>
      <c r="AT8" s="39">
        <v>32425</v>
      </c>
      <c r="AV8" s="39">
        <v>41574</v>
      </c>
      <c r="AX8" s="39">
        <v>18190</v>
      </c>
      <c r="AZ8" s="39">
        <f>'Income Statement'!AZ32</f>
        <v>20577</v>
      </c>
      <c r="BB8" s="39">
        <f>'Income Statement'!BB32</f>
        <v>19480</v>
      </c>
      <c r="BD8" s="39">
        <f>'Income Statement'!BD32</f>
        <v>14123</v>
      </c>
      <c r="BF8" s="39">
        <f>'Income Statement'!BF32</f>
        <v>19012</v>
      </c>
    </row>
    <row r="9" spans="2:58" x14ac:dyDescent="0.2">
      <c r="B9" s="30" t="s">
        <v>36</v>
      </c>
      <c r="D9" s="32">
        <v>2035</v>
      </c>
      <c r="E9" s="32"/>
      <c r="F9" s="32">
        <v>2165</v>
      </c>
      <c r="G9" s="32"/>
      <c r="H9" s="32">
        <v>3250</v>
      </c>
      <c r="J9" s="19">
        <v>2891</v>
      </c>
      <c r="L9" s="19">
        <v>4166</v>
      </c>
      <c r="N9" s="19">
        <v>4130</v>
      </c>
      <c r="P9" s="19">
        <v>4266</v>
      </c>
      <c r="R9" s="19">
        <v>4533</v>
      </c>
      <c r="T9" s="19">
        <v>4677</v>
      </c>
      <c r="V9" s="19">
        <v>4351</v>
      </c>
      <c r="X9" s="19">
        <v>4435</v>
      </c>
      <c r="Z9" s="19">
        <v>4534</v>
      </c>
      <c r="AA9" s="38"/>
      <c r="AB9" s="19">
        <v>4455</v>
      </c>
      <c r="AD9" s="39">
        <v>5171</v>
      </c>
      <c r="AF9" s="39">
        <v>5899</v>
      </c>
      <c r="AH9" s="39">
        <v>5333</v>
      </c>
      <c r="AI9" s="38"/>
      <c r="AJ9" s="19">
        <v>6039</v>
      </c>
      <c r="AL9" s="39">
        <v>5909</v>
      </c>
      <c r="AN9" s="39">
        <v>7116</v>
      </c>
      <c r="AP9" s="39">
        <v>8750</v>
      </c>
      <c r="AR9" s="39">
        <v>9408</v>
      </c>
      <c r="AT9" s="39">
        <v>10712</v>
      </c>
      <c r="AV9" s="39">
        <v>13510</v>
      </c>
      <c r="AX9" s="39">
        <v>13666</v>
      </c>
      <c r="AZ9" s="39">
        <f>'Income Statement'!AZ15</f>
        <v>14390</v>
      </c>
      <c r="BB9" s="39">
        <f>'Income Statement'!BB15</f>
        <v>15553</v>
      </c>
      <c r="BD9" s="39">
        <f>'Income Statement'!BD15</f>
        <v>16140</v>
      </c>
      <c r="BF9" s="39">
        <f>'Income Statement'!BF15</f>
        <v>19542</v>
      </c>
    </row>
    <row r="10" spans="2:58" x14ac:dyDescent="0.2">
      <c r="B10" s="30" t="s">
        <v>52</v>
      </c>
      <c r="D10" s="19">
        <v>630</v>
      </c>
      <c r="F10" s="19">
        <v>706</v>
      </c>
      <c r="H10" s="19">
        <v>1934</v>
      </c>
      <c r="J10" s="19">
        <v>1439</v>
      </c>
      <c r="L10" s="19">
        <v>2573</v>
      </c>
      <c r="N10" s="19">
        <v>2227</v>
      </c>
      <c r="P10" s="19">
        <v>1931</v>
      </c>
      <c r="R10" s="19">
        <v>1589</v>
      </c>
      <c r="T10" s="19">
        <v>1731</v>
      </c>
      <c r="V10" s="19">
        <v>3197</v>
      </c>
      <c r="X10" s="19">
        <v>662</v>
      </c>
      <c r="Z10" s="19">
        <v>3121</v>
      </c>
      <c r="AA10" s="38"/>
      <c r="AB10" s="19">
        <v>1967</v>
      </c>
      <c r="AD10" s="39">
        <v>1374</v>
      </c>
      <c r="AF10" s="39">
        <v>2635</v>
      </c>
      <c r="AH10" s="39">
        <v>7610</v>
      </c>
      <c r="AI10" s="38"/>
      <c r="AJ10" s="19">
        <v>9172</v>
      </c>
      <c r="AL10" s="39">
        <v>5747</v>
      </c>
      <c r="AN10" s="39">
        <v>10012</v>
      </c>
      <c r="AP10" s="39">
        <v>14272</v>
      </c>
      <c r="AR10" s="39">
        <v>13910</v>
      </c>
      <c r="AT10" s="39">
        <v>15866</v>
      </c>
      <c r="AV10" s="39">
        <v>-19484</v>
      </c>
      <c r="AX10" s="39">
        <v>8016</v>
      </c>
      <c r="AZ10" s="39">
        <f>-'Income Statement'!AZ28</f>
        <v>7192</v>
      </c>
      <c r="BB10" s="39">
        <f>-'Income Statement'!BB28</f>
        <v>10370</v>
      </c>
      <c r="BD10" s="39">
        <f>-'Income Statement'!BD28</f>
        <v>16388</v>
      </c>
      <c r="BF10" s="39">
        <f>-'Income Statement'!BF28</f>
        <v>8446</v>
      </c>
    </row>
    <row r="11" spans="2:58" x14ac:dyDescent="0.2">
      <c r="B11" s="30" t="s">
        <v>53</v>
      </c>
      <c r="D11" s="20">
        <v>89</v>
      </c>
      <c r="F11" s="20">
        <v>441</v>
      </c>
      <c r="H11" s="20">
        <v>2089</v>
      </c>
      <c r="J11" s="20">
        <v>-3143</v>
      </c>
      <c r="L11" s="20">
        <v>1803</v>
      </c>
      <c r="N11" s="20">
        <v>-1381</v>
      </c>
      <c r="P11" s="20">
        <v>-2602</v>
      </c>
      <c r="R11" s="20">
        <v>168</v>
      </c>
      <c r="T11" s="20">
        <v>622</v>
      </c>
      <c r="V11" s="20">
        <v>2937</v>
      </c>
      <c r="X11" s="20">
        <v>3306</v>
      </c>
      <c r="Z11" s="20">
        <v>-11</v>
      </c>
      <c r="AA11" s="38"/>
      <c r="AB11" s="20">
        <v>2695</v>
      </c>
      <c r="AD11" s="40">
        <v>4824</v>
      </c>
      <c r="AF11" s="40">
        <v>3617</v>
      </c>
      <c r="AH11" s="40">
        <v>-1005</v>
      </c>
      <c r="AI11" s="38"/>
      <c r="AJ11" s="20">
        <v>-2350</v>
      </c>
      <c r="AL11" s="40">
        <v>-4318</v>
      </c>
      <c r="AN11" s="40">
        <v>-1137</v>
      </c>
      <c r="AP11" s="40">
        <v>-3763</v>
      </c>
      <c r="AR11" s="40">
        <v>-2747</v>
      </c>
      <c r="AT11" s="40">
        <v>-976</v>
      </c>
      <c r="AV11" s="40">
        <v>-1674</v>
      </c>
      <c r="AX11" s="40">
        <v>2978</v>
      </c>
      <c r="AZ11" s="40">
        <f>-'Income Statement'!AZ23</f>
        <v>1550</v>
      </c>
      <c r="BB11" s="40">
        <f>-'Income Statement'!BB23</f>
        <v>227</v>
      </c>
      <c r="BD11" s="40">
        <f>-'Income Statement'!BD23</f>
        <v>5836</v>
      </c>
      <c r="BF11" s="40">
        <f>-'Income Statement'!BF23</f>
        <v>1466</v>
      </c>
    </row>
    <row r="12" spans="2:58" x14ac:dyDescent="0.2">
      <c r="B12" s="31" t="s">
        <v>54</v>
      </c>
      <c r="D12" s="19">
        <f>SUM(D8:D11)</f>
        <v>6674</v>
      </c>
      <c r="F12" s="19">
        <f>SUM(F8:F11)</f>
        <v>5446</v>
      </c>
      <c r="H12" s="19">
        <f>SUM(H8:H11)</f>
        <v>3283</v>
      </c>
      <c r="J12" s="19">
        <f>SUM(J8:J11)</f>
        <v>-1502</v>
      </c>
      <c r="L12" s="19">
        <f>SUM(L8:L11)</f>
        <v>1063</v>
      </c>
      <c r="N12" s="19">
        <f>SUM(N8:N11)</f>
        <v>-1684</v>
      </c>
      <c r="P12" s="19">
        <f>SUM(P8:P11)</f>
        <v>5203</v>
      </c>
      <c r="R12" s="19">
        <f>SUM(R8:R11)</f>
        <v>-4925</v>
      </c>
      <c r="T12" s="19">
        <f>SUM(T8:T11)</f>
        <v>3522</v>
      </c>
      <c r="V12" s="19">
        <f>SUM(V8:V11)</f>
        <v>-1929</v>
      </c>
      <c r="X12" s="19">
        <v>9240</v>
      </c>
      <c r="Z12" s="19">
        <f>SUM(Z8:Z11)</f>
        <v>-11258</v>
      </c>
      <c r="AA12" s="38"/>
      <c r="AB12" s="19">
        <f>SUM(AB8:AB11)</f>
        <v>29328</v>
      </c>
      <c r="AD12" s="39">
        <v>15791</v>
      </c>
      <c r="AF12" s="39">
        <v>-14301</v>
      </c>
      <c r="AH12" s="39">
        <v>1787</v>
      </c>
      <c r="AI12" s="38"/>
      <c r="AJ12" s="19">
        <f>SUM(AJ8:AJ11)</f>
        <v>20799</v>
      </c>
      <c r="AL12" s="39">
        <f>SUM(AL8:AL11)</f>
        <v>52887</v>
      </c>
      <c r="AN12" s="39">
        <f>SUM(AN8:AN11)</f>
        <v>28816</v>
      </c>
      <c r="AP12" s="39">
        <f>SUM(AP8:AP11)</f>
        <v>46280</v>
      </c>
      <c r="AR12" s="39">
        <f>SUM(AR8:AR11)</f>
        <v>49545</v>
      </c>
      <c r="AT12" s="39">
        <f>SUM(AT8:AT11)</f>
        <v>58027</v>
      </c>
      <c r="AV12" s="39">
        <f>SUM(AV8:AV11)</f>
        <v>33926</v>
      </c>
      <c r="AX12" s="39">
        <f>SUM(AX8:AX11)</f>
        <v>42850</v>
      </c>
      <c r="AZ12" s="39">
        <f>SUM(AZ8:AZ11)</f>
        <v>43709</v>
      </c>
      <c r="BB12" s="39">
        <f>SUM(BB8:BB11)</f>
        <v>45630</v>
      </c>
      <c r="BD12" s="39">
        <f>SUM(BD8:BD11)</f>
        <v>52487</v>
      </c>
      <c r="BF12" s="39">
        <f>SUM(BF8:BF11)</f>
        <v>48466</v>
      </c>
    </row>
    <row r="13" spans="2:58" x14ac:dyDescent="0.2">
      <c r="B13" s="30" t="s">
        <v>55</v>
      </c>
      <c r="D13" s="19">
        <v>2196</v>
      </c>
      <c r="F13" s="19">
        <v>2563</v>
      </c>
      <c r="H13" s="19">
        <v>2603</v>
      </c>
      <c r="J13" s="19">
        <v>2173</v>
      </c>
      <c r="L13" s="19">
        <v>2178</v>
      </c>
      <c r="N13" s="19">
        <v>2982</v>
      </c>
      <c r="P13" s="19">
        <v>3023</v>
      </c>
      <c r="R13" s="19">
        <v>2709</v>
      </c>
      <c r="T13" s="19">
        <v>4297</v>
      </c>
      <c r="V13" s="19">
        <v>10671</v>
      </c>
      <c r="X13" s="19">
        <v>8590</v>
      </c>
      <c r="Z13" s="19">
        <v>13455</v>
      </c>
      <c r="AA13" s="38"/>
      <c r="AB13" s="19">
        <v>12908</v>
      </c>
      <c r="AD13" s="39">
        <v>11890</v>
      </c>
      <c r="AF13" s="39">
        <v>13525</v>
      </c>
      <c r="AH13" s="39">
        <v>13827</v>
      </c>
      <c r="AI13" s="38"/>
      <c r="AJ13" s="19">
        <v>16927</v>
      </c>
      <c r="AL13" s="39">
        <v>16173</v>
      </c>
      <c r="AN13" s="39">
        <v>15330</v>
      </c>
      <c r="AP13" s="39">
        <v>17338</v>
      </c>
      <c r="AR13" s="39">
        <v>15077</v>
      </c>
      <c r="AT13" s="39">
        <v>13666</v>
      </c>
      <c r="AV13" s="39">
        <v>17430</v>
      </c>
      <c r="AX13" s="39">
        <v>18614</v>
      </c>
      <c r="AZ13" s="39">
        <v>18755</v>
      </c>
      <c r="BB13" s="39">
        <v>20059</v>
      </c>
      <c r="BD13" s="39">
        <v>17799</v>
      </c>
      <c r="BF13" s="39">
        <v>16491</v>
      </c>
    </row>
    <row r="14" spans="2:58" x14ac:dyDescent="0.2">
      <c r="B14" s="30" t="s">
        <v>56</v>
      </c>
      <c r="D14" s="19">
        <v>0</v>
      </c>
      <c r="F14" s="19">
        <v>0</v>
      </c>
      <c r="H14" s="19">
        <v>0</v>
      </c>
      <c r="J14" s="19">
        <v>0</v>
      </c>
      <c r="L14" s="19">
        <v>0</v>
      </c>
      <c r="N14" s="19">
        <v>0</v>
      </c>
      <c r="P14" s="19">
        <v>0</v>
      </c>
      <c r="R14" s="19">
        <v>0</v>
      </c>
      <c r="T14" s="19">
        <v>0</v>
      </c>
      <c r="V14" s="19">
        <v>5087</v>
      </c>
      <c r="X14" s="38">
        <v>0</v>
      </c>
      <c r="Z14" s="38">
        <v>0</v>
      </c>
      <c r="AA14" s="38"/>
      <c r="AB14" s="38">
        <v>0</v>
      </c>
      <c r="AD14" s="38">
        <v>0</v>
      </c>
      <c r="AF14" s="38">
        <v>0</v>
      </c>
      <c r="AH14" s="38">
        <v>0</v>
      </c>
      <c r="AI14" s="38"/>
      <c r="AJ14" s="38">
        <v>0</v>
      </c>
      <c r="AL14" s="38">
        <v>0</v>
      </c>
      <c r="AN14" s="38">
        <v>0</v>
      </c>
      <c r="AP14" s="38">
        <v>0</v>
      </c>
      <c r="AR14" s="38">
        <v>0</v>
      </c>
      <c r="AT14" s="38">
        <v>0</v>
      </c>
      <c r="AV14" s="38">
        <v>0</v>
      </c>
      <c r="AX14" s="38">
        <v>0</v>
      </c>
      <c r="AZ14" s="38">
        <v>0</v>
      </c>
      <c r="BB14" s="38">
        <v>0</v>
      </c>
      <c r="BD14" s="38">
        <v>0</v>
      </c>
      <c r="BF14" s="38">
        <v>0</v>
      </c>
    </row>
    <row r="15" spans="2:58" x14ac:dyDescent="0.2">
      <c r="B15" s="30" t="s">
        <v>57</v>
      </c>
      <c r="D15" s="19">
        <v>0</v>
      </c>
      <c r="F15" s="19">
        <v>0</v>
      </c>
      <c r="H15" s="19">
        <v>0</v>
      </c>
      <c r="J15" s="19">
        <v>81</v>
      </c>
      <c r="L15" s="19">
        <v>22</v>
      </c>
      <c r="N15" s="19">
        <v>83</v>
      </c>
      <c r="P15" s="19">
        <v>4</v>
      </c>
      <c r="R15" s="19">
        <v>34</v>
      </c>
      <c r="T15" s="19">
        <v>6</v>
      </c>
      <c r="V15" s="19">
        <v>-5</v>
      </c>
      <c r="X15" s="19">
        <v>10</v>
      </c>
      <c r="Z15" s="19">
        <v>26</v>
      </c>
      <c r="AA15" s="38"/>
      <c r="AB15" s="19">
        <v>-20</v>
      </c>
      <c r="AD15" s="39">
        <v>7</v>
      </c>
      <c r="AF15" s="39">
        <v>2</v>
      </c>
      <c r="AH15" s="39">
        <v>13</v>
      </c>
      <c r="AI15" s="38"/>
      <c r="AJ15" s="19">
        <v>0</v>
      </c>
      <c r="AL15" s="38">
        <v>0</v>
      </c>
      <c r="AN15" s="38">
        <v>0</v>
      </c>
      <c r="AP15" s="38">
        <v>0</v>
      </c>
      <c r="AR15" s="38">
        <v>0</v>
      </c>
      <c r="AT15" s="38">
        <v>0</v>
      </c>
      <c r="AV15" s="38">
        <v>0</v>
      </c>
      <c r="AX15" s="38">
        <v>0</v>
      </c>
      <c r="AZ15" s="38">
        <v>0</v>
      </c>
      <c r="BB15" s="38">
        <v>0</v>
      </c>
      <c r="BD15" s="38">
        <v>0</v>
      </c>
      <c r="BF15" s="38">
        <v>0</v>
      </c>
    </row>
    <row r="16" spans="2:58" x14ac:dyDescent="0.2">
      <c r="B16" s="30" t="s">
        <v>58</v>
      </c>
      <c r="D16" s="19">
        <v>0</v>
      </c>
      <c r="F16" s="19">
        <v>0</v>
      </c>
      <c r="H16" s="19">
        <v>0</v>
      </c>
      <c r="J16" s="19">
        <v>1098</v>
      </c>
      <c r="L16" s="19">
        <v>0</v>
      </c>
      <c r="N16" s="19">
        <v>0</v>
      </c>
      <c r="P16" s="19">
        <v>0</v>
      </c>
      <c r="R16" s="19">
        <v>0</v>
      </c>
      <c r="T16" s="19">
        <v>0</v>
      </c>
      <c r="V16" s="19">
        <v>-1074</v>
      </c>
      <c r="X16" s="19">
        <v>-390</v>
      </c>
      <c r="Z16" s="19">
        <v>-257</v>
      </c>
      <c r="AA16" s="38"/>
      <c r="AB16" s="19">
        <v>-619</v>
      </c>
      <c r="AD16" s="39">
        <v>-116</v>
      </c>
      <c r="AF16" s="39">
        <v>-1588</v>
      </c>
      <c r="AH16" s="38">
        <v>0</v>
      </c>
      <c r="AI16" s="38"/>
      <c r="AJ16" s="19">
        <v>774</v>
      </c>
      <c r="AL16" s="39">
        <v>498</v>
      </c>
      <c r="AN16" s="39">
        <v>1745</v>
      </c>
      <c r="AP16" s="39">
        <v>451</v>
      </c>
      <c r="AR16" s="39">
        <v>2375</v>
      </c>
      <c r="AT16" s="39">
        <v>2091</v>
      </c>
      <c r="AV16" s="39">
        <v>3166</v>
      </c>
      <c r="AX16" s="39">
        <v>1807</v>
      </c>
      <c r="AZ16" s="39">
        <v>337</v>
      </c>
      <c r="BB16" s="39">
        <v>736</v>
      </c>
      <c r="BD16" s="39">
        <v>981</v>
      </c>
      <c r="BF16" s="39">
        <v>1339</v>
      </c>
    </row>
    <row r="17" spans="2:58" ht="25.5" x14ac:dyDescent="0.2">
      <c r="B17" s="53" t="s">
        <v>59</v>
      </c>
      <c r="D17" s="19">
        <v>0</v>
      </c>
      <c r="F17" s="19">
        <v>0</v>
      </c>
      <c r="H17" s="19">
        <v>0</v>
      </c>
      <c r="J17" s="19">
        <v>0</v>
      </c>
      <c r="L17" s="19">
        <v>0</v>
      </c>
      <c r="N17" s="19">
        <v>0</v>
      </c>
      <c r="P17" s="19">
        <v>0</v>
      </c>
      <c r="R17" s="19">
        <v>0</v>
      </c>
      <c r="T17" s="19">
        <v>0</v>
      </c>
      <c r="V17" s="19">
        <v>-12076</v>
      </c>
      <c r="X17" s="19">
        <v>-11321</v>
      </c>
      <c r="Z17" s="19">
        <v>11573</v>
      </c>
      <c r="AA17" s="38"/>
      <c r="AB17" s="19">
        <v>-31196</v>
      </c>
      <c r="AD17" s="39">
        <v>-12831</v>
      </c>
      <c r="AF17" s="39">
        <v>15095</v>
      </c>
      <c r="AH17" s="39">
        <v>-5031</v>
      </c>
      <c r="AI17" s="38"/>
      <c r="AJ17" s="19">
        <v>252</v>
      </c>
      <c r="AL17" s="39">
        <v>-13586</v>
      </c>
      <c r="AN17" s="39">
        <v>7799</v>
      </c>
      <c r="AP17" s="39">
        <v>-11824</v>
      </c>
      <c r="AR17" s="39">
        <v>-1761</v>
      </c>
      <c r="AT17" s="39">
        <v>-1006</v>
      </c>
      <c r="AV17" s="38">
        <v>0</v>
      </c>
      <c r="AX17" s="38">
        <v>0</v>
      </c>
      <c r="AZ17" s="38">
        <v>0</v>
      </c>
      <c r="BB17" s="38">
        <v>0</v>
      </c>
      <c r="BD17" s="38">
        <v>0</v>
      </c>
      <c r="BF17" s="38">
        <v>0</v>
      </c>
    </row>
    <row r="18" spans="2:58" x14ac:dyDescent="0.2">
      <c r="B18" s="53" t="s">
        <v>41</v>
      </c>
      <c r="D18" s="19">
        <v>0</v>
      </c>
      <c r="F18" s="19">
        <v>0</v>
      </c>
      <c r="H18" s="19">
        <v>0</v>
      </c>
      <c r="J18" s="19">
        <v>0</v>
      </c>
      <c r="L18" s="19">
        <v>0</v>
      </c>
      <c r="N18" s="19">
        <v>0</v>
      </c>
      <c r="P18" s="19">
        <v>0</v>
      </c>
      <c r="R18" s="19">
        <v>0</v>
      </c>
      <c r="T18" s="19">
        <v>0</v>
      </c>
      <c r="V18" s="19">
        <v>0</v>
      </c>
      <c r="X18" s="19">
        <v>0</v>
      </c>
      <c r="Z18" s="19">
        <v>0</v>
      </c>
      <c r="AA18" s="38"/>
      <c r="AB18" s="19">
        <v>0</v>
      </c>
      <c r="AD18" s="19">
        <v>0</v>
      </c>
      <c r="AF18" s="19">
        <v>0</v>
      </c>
      <c r="AH18" s="19">
        <v>0</v>
      </c>
      <c r="AI18" s="38"/>
      <c r="AJ18" s="19">
        <v>0</v>
      </c>
      <c r="AL18" s="19">
        <v>0</v>
      </c>
      <c r="AN18" s="19">
        <v>0</v>
      </c>
      <c r="AP18" s="38">
        <v>0</v>
      </c>
      <c r="AR18" s="38">
        <v>0</v>
      </c>
      <c r="AT18" s="38">
        <v>0</v>
      </c>
      <c r="AV18" s="39">
        <v>14746</v>
      </c>
      <c r="AX18" s="38">
        <v>0</v>
      </c>
      <c r="AZ18" s="38">
        <v>0</v>
      </c>
      <c r="BB18" s="38">
        <v>0</v>
      </c>
      <c r="BD18" s="38">
        <v>0</v>
      </c>
      <c r="BF18" s="38">
        <v>0</v>
      </c>
    </row>
    <row r="19" spans="2:58" x14ac:dyDescent="0.2">
      <c r="B19" s="30" t="s">
        <v>60</v>
      </c>
      <c r="D19" s="19">
        <v>0</v>
      </c>
      <c r="F19" s="19">
        <v>0</v>
      </c>
      <c r="H19" s="19">
        <v>0</v>
      </c>
      <c r="J19" s="19">
        <v>0</v>
      </c>
      <c r="L19" s="19">
        <v>0</v>
      </c>
      <c r="N19" s="19">
        <v>0</v>
      </c>
      <c r="P19" s="19">
        <v>0</v>
      </c>
      <c r="R19" s="19">
        <v>0</v>
      </c>
      <c r="T19" s="19">
        <v>0</v>
      </c>
      <c r="V19" s="19">
        <v>0</v>
      </c>
      <c r="X19" s="19">
        <v>0</v>
      </c>
      <c r="Z19" s="19">
        <v>0</v>
      </c>
      <c r="AA19" s="38"/>
      <c r="AB19" s="19">
        <v>0</v>
      </c>
      <c r="AD19" s="19">
        <v>0</v>
      </c>
      <c r="AF19" s="19">
        <v>0</v>
      </c>
      <c r="AH19" s="19">
        <v>0</v>
      </c>
      <c r="AI19" s="38"/>
      <c r="AJ19" s="19">
        <v>0</v>
      </c>
      <c r="AL19" s="19">
        <v>0</v>
      </c>
      <c r="AN19" s="39">
        <v>4488</v>
      </c>
      <c r="AP19" s="38">
        <v>0</v>
      </c>
      <c r="AR19" s="38">
        <v>0</v>
      </c>
      <c r="AT19" s="38">
        <v>0</v>
      </c>
      <c r="AV19" s="38">
        <v>0</v>
      </c>
      <c r="AX19" s="38">
        <v>0</v>
      </c>
      <c r="AZ19" s="19">
        <v>2630</v>
      </c>
      <c r="BB19" s="19">
        <v>0</v>
      </c>
      <c r="BD19" s="19">
        <v>0</v>
      </c>
      <c r="BF19" s="19">
        <v>2243</v>
      </c>
    </row>
    <row r="20" spans="2:58" x14ac:dyDescent="0.2">
      <c r="B20" s="30" t="s">
        <v>61</v>
      </c>
      <c r="D20" s="19">
        <v>0</v>
      </c>
      <c r="F20" s="19">
        <v>0</v>
      </c>
      <c r="H20" s="19">
        <v>0</v>
      </c>
      <c r="J20" s="19">
        <v>0</v>
      </c>
      <c r="L20" s="19">
        <v>0</v>
      </c>
      <c r="N20" s="19">
        <v>0</v>
      </c>
      <c r="P20" s="19">
        <v>-5654</v>
      </c>
      <c r="R20" s="19">
        <v>1350</v>
      </c>
      <c r="T20" s="19">
        <v>0</v>
      </c>
      <c r="V20" s="19">
        <v>0</v>
      </c>
      <c r="X20" s="19">
        <v>0</v>
      </c>
      <c r="Z20" s="19">
        <v>0</v>
      </c>
      <c r="AA20" s="38"/>
      <c r="AB20" s="19">
        <v>0</v>
      </c>
      <c r="AD20" s="20">
        <v>0</v>
      </c>
      <c r="AF20" s="20">
        <v>0</v>
      </c>
      <c r="AH20" s="20">
        <v>0</v>
      </c>
      <c r="AI20" s="38"/>
      <c r="AJ20" s="19">
        <v>0</v>
      </c>
      <c r="AL20" s="20">
        <v>0</v>
      </c>
      <c r="AN20" s="20">
        <v>0</v>
      </c>
      <c r="AP20" s="20">
        <v>0</v>
      </c>
      <c r="AR20" s="20">
        <v>0</v>
      </c>
      <c r="AT20" s="20">
        <v>0</v>
      </c>
      <c r="AV20" s="20">
        <v>0</v>
      </c>
      <c r="AX20" s="20">
        <v>0</v>
      </c>
      <c r="AZ20" s="20">
        <v>0</v>
      </c>
      <c r="BB20" s="20">
        <v>0</v>
      </c>
      <c r="BD20" s="20">
        <v>0</v>
      </c>
      <c r="BF20" s="20">
        <v>0</v>
      </c>
    </row>
    <row r="21" spans="2:58" ht="13.5" thickBot="1" x14ac:dyDescent="0.25">
      <c r="B21" s="31" t="s">
        <v>62</v>
      </c>
      <c r="D21" s="28">
        <f>SUM(D12:D20)</f>
        <v>8870</v>
      </c>
      <c r="F21" s="28">
        <f>SUM(F12:F20)</f>
        <v>8009</v>
      </c>
      <c r="H21" s="28">
        <f>SUM(H12:H20)</f>
        <v>5886</v>
      </c>
      <c r="J21" s="28">
        <f>SUM(J12:J20)</f>
        <v>1850</v>
      </c>
      <c r="L21" s="28">
        <f>SUM(L12:L20)</f>
        <v>3263</v>
      </c>
      <c r="N21" s="28">
        <f>SUM(N12:N20)</f>
        <v>1381</v>
      </c>
      <c r="P21" s="28">
        <f>SUM(P12:P20)</f>
        <v>2576</v>
      </c>
      <c r="R21" s="28">
        <f>SUM(R12:R20)</f>
        <v>-832</v>
      </c>
      <c r="T21" s="28">
        <f>SUM(T12:T20)</f>
        <v>7825</v>
      </c>
      <c r="V21" s="28">
        <f>SUM(V12:V20)</f>
        <v>674</v>
      </c>
      <c r="X21" s="28">
        <v>6129</v>
      </c>
      <c r="Z21" s="28">
        <f>SUM(Z12:Z20)</f>
        <v>13539</v>
      </c>
      <c r="AA21" s="38"/>
      <c r="AB21" s="28">
        <f>SUM(AB12:AB20)</f>
        <v>10401</v>
      </c>
      <c r="AD21" s="43">
        <v>14741</v>
      </c>
      <c r="AF21" s="43">
        <v>12733</v>
      </c>
      <c r="AH21" s="43">
        <v>10596</v>
      </c>
      <c r="AI21" s="38"/>
      <c r="AJ21" s="28">
        <f>SUM(AJ12:AJ20)</f>
        <v>38752</v>
      </c>
      <c r="AL21" s="43">
        <f>SUM(AL12:AL20)</f>
        <v>55972</v>
      </c>
      <c r="AN21" s="43">
        <f>SUM(AN12:AN20)</f>
        <v>58178</v>
      </c>
      <c r="AP21" s="43">
        <f>SUM(AP12:AP20)</f>
        <v>52245</v>
      </c>
      <c r="AR21" s="43">
        <f>SUM(AR12:AR20)</f>
        <v>65236</v>
      </c>
      <c r="AT21" s="43">
        <f>SUM(AT12:AT20)</f>
        <v>72778</v>
      </c>
      <c r="AV21" s="43">
        <f>SUM(AV12:AV20)</f>
        <v>69268</v>
      </c>
      <c r="AX21" s="43">
        <f>SUM(AX12:AX20)</f>
        <v>63271</v>
      </c>
      <c r="AZ21" s="43">
        <f>SUM(AZ12:AZ20)</f>
        <v>65431</v>
      </c>
      <c r="BB21" s="43">
        <f>SUM(BB12:BB20)</f>
        <v>66425</v>
      </c>
      <c r="BD21" s="43">
        <f>SUM(BD12:BD20)</f>
        <v>71267</v>
      </c>
      <c r="BF21" s="43">
        <f>SUM(BF12:BF20)</f>
        <v>68539</v>
      </c>
    </row>
    <row r="22" spans="2:58" ht="13.5" thickTop="1" x14ac:dyDescent="0.2"/>
    <row r="23" spans="2:58" x14ac:dyDescent="0.2">
      <c r="AN23" s="55"/>
      <c r="AP23" s="55"/>
      <c r="AR23" s="55"/>
      <c r="AT23" s="55"/>
      <c r="AV23" s="55"/>
      <c r="AX23" s="55"/>
      <c r="AZ23" s="55"/>
      <c r="BB23" s="49"/>
      <c r="BD23" s="49"/>
      <c r="BF23" s="49"/>
    </row>
    <row r="25" spans="2:58" x14ac:dyDescent="0.2">
      <c r="AH25" s="49"/>
      <c r="AV25" s="55"/>
      <c r="AX25" s="55"/>
      <c r="AZ25" s="55"/>
      <c r="BB25" s="55"/>
      <c r="BD25" s="55"/>
      <c r="BF25" s="55"/>
    </row>
    <row r="26" spans="2:58" x14ac:dyDescent="0.2">
      <c r="BB26" s="49"/>
      <c r="BD26" s="49"/>
      <c r="BF26" s="49"/>
    </row>
    <row r="28" spans="2:58" x14ac:dyDescent="0.2">
      <c r="BD28" s="56"/>
      <c r="BF28" s="56"/>
    </row>
    <row r="36" spans="22:50" ht="20.25" x14ac:dyDescent="0.35">
      <c r="AX36" s="61"/>
    </row>
    <row r="37" spans="22:50" ht="16.5" x14ac:dyDescent="0.2">
      <c r="V37" s="50"/>
      <c r="AX37" s="62"/>
    </row>
  </sheetData>
  <mergeCells count="1">
    <mergeCell ref="D6:AR6"/>
  </mergeCells>
  <pageMargins left="0.7" right="0.7" top="0.75" bottom="0.75" header="0.3" footer="0.3"/>
  <pageSetup scale="3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0169F-363C-4BF6-8825-63A3491ACDEE}">
  <sheetPr>
    <pageSetUpPr fitToPage="1"/>
  </sheetPr>
  <dimension ref="B6:BH60"/>
  <sheetViews>
    <sheetView showGridLines="0" zoomScale="85" zoomScaleNormal="85" workbookViewId="0">
      <pane xSplit="3" ySplit="7" topLeftCell="AF8" activePane="bottomRight" state="frozen"/>
      <selection pane="topRight" activeCell="D1" sqref="D1"/>
      <selection pane="bottomLeft" activeCell="A8" sqref="A8"/>
      <selection pane="bottomRight" activeCell="AV16" sqref="AV16"/>
    </sheetView>
  </sheetViews>
  <sheetFormatPr defaultColWidth="8.7109375" defaultRowHeight="12.75" x14ac:dyDescent="0.2"/>
  <cols>
    <col min="1" max="1" width="3" style="1" customWidth="1"/>
    <col min="2" max="2" width="57.42578125" style="1" customWidth="1"/>
    <col min="3" max="3" width="3" style="1" customWidth="1"/>
    <col min="4" max="4" width="13" style="19" customWidth="1"/>
    <col min="5" max="5" width="3" style="1" customWidth="1"/>
    <col min="6" max="6" width="13" style="19" customWidth="1"/>
    <col min="7" max="7" width="3" style="1" customWidth="1"/>
    <col min="8" max="8" width="13" style="19" customWidth="1"/>
    <col min="9" max="9" width="3" style="1" customWidth="1"/>
    <col min="10" max="10" width="13" style="1" customWidth="1"/>
    <col min="11" max="11" width="3" style="1" customWidth="1"/>
    <col min="12" max="12" width="13" style="1" customWidth="1"/>
    <col min="13" max="13" width="3" style="1" customWidth="1"/>
    <col min="14" max="14" width="13" style="1" customWidth="1"/>
    <col min="15" max="15" width="3" style="1" customWidth="1"/>
    <col min="16" max="16" width="13" style="1" customWidth="1"/>
    <col min="17" max="17" width="3" style="1" customWidth="1"/>
    <col min="18" max="18" width="13" style="1" customWidth="1"/>
    <col min="19" max="19" width="3" style="1" customWidth="1"/>
    <col min="20" max="20" width="13" style="1" customWidth="1"/>
    <col min="21" max="21" width="3" style="1" customWidth="1"/>
    <col min="22" max="22" width="13" style="1" customWidth="1"/>
    <col min="23" max="23" width="3" style="1" customWidth="1"/>
    <col min="24" max="24" width="13" style="1" customWidth="1"/>
    <col min="25" max="25" width="3" style="1" customWidth="1"/>
    <col min="26" max="26" width="13" style="1" customWidth="1"/>
    <col min="27" max="27" width="3" style="1" customWidth="1"/>
    <col min="28" max="28" width="13" style="1" customWidth="1"/>
    <col min="29" max="29" width="3" style="1" customWidth="1"/>
    <col min="30" max="30" width="13" style="1" customWidth="1"/>
    <col min="31" max="31" width="3" style="1" customWidth="1"/>
    <col min="32" max="32" width="13" style="1" customWidth="1"/>
    <col min="33" max="33" width="3" style="1" customWidth="1"/>
    <col min="34" max="34" width="13" style="1" customWidth="1"/>
    <col min="35" max="35" width="3" style="1" customWidth="1"/>
    <col min="36" max="36" width="13" style="1" customWidth="1"/>
    <col min="37" max="37" width="3" style="1" customWidth="1"/>
    <col min="38" max="38" width="13" style="1" customWidth="1"/>
    <col min="39" max="39" width="3" style="1" customWidth="1"/>
    <col min="40" max="40" width="13" style="1" customWidth="1"/>
    <col min="41" max="41" width="3" style="1" customWidth="1"/>
    <col min="42" max="42" width="13" style="1" customWidth="1"/>
    <col min="43" max="43" width="3" style="1" customWidth="1"/>
    <col min="44" max="44" width="13" style="1" customWidth="1"/>
    <col min="45" max="45" width="3" style="1" customWidth="1"/>
    <col min="46" max="46" width="13" style="1" customWidth="1"/>
    <col min="47" max="47" width="2.85546875" style="1" customWidth="1"/>
    <col min="48" max="48" width="13" style="1" customWidth="1"/>
    <col min="49" max="49" width="2.85546875" style="1" customWidth="1"/>
    <col min="50" max="50" width="15" style="1" customWidth="1"/>
    <col min="51" max="51" width="3" style="1" customWidth="1"/>
    <col min="52" max="52" width="13" style="1" customWidth="1"/>
    <col min="53" max="53" width="3" style="1" customWidth="1"/>
    <col min="54" max="54" width="13" style="1" customWidth="1"/>
    <col min="55" max="55" width="3" style="1" customWidth="1"/>
    <col min="56" max="56" width="13" style="1" customWidth="1"/>
    <col min="57" max="57" width="3" style="1" customWidth="1"/>
    <col min="58" max="58" width="13" style="1" customWidth="1"/>
    <col min="59" max="60" width="9.5703125" style="1" bestFit="1" customWidth="1"/>
    <col min="61" max="16384" width="8.7109375" style="1"/>
  </cols>
  <sheetData>
    <row r="6" spans="2:58" x14ac:dyDescent="0.2">
      <c r="D6" s="63" t="s">
        <v>63</v>
      </c>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row>
    <row r="7" spans="2:58" ht="25.5" x14ac:dyDescent="0.2">
      <c r="B7" s="2" t="s">
        <v>5</v>
      </c>
      <c r="C7" s="3"/>
      <c r="D7" s="22" t="s">
        <v>6</v>
      </c>
      <c r="E7" s="5"/>
      <c r="F7" s="22" t="s">
        <v>7</v>
      </c>
      <c r="G7" s="5"/>
      <c r="H7" s="22" t="s">
        <v>8</v>
      </c>
      <c r="I7" s="5"/>
      <c r="J7" s="4" t="s">
        <v>49</v>
      </c>
      <c r="L7" s="6" t="s">
        <v>10</v>
      </c>
      <c r="M7" s="5"/>
      <c r="N7" s="6" t="s">
        <v>11</v>
      </c>
      <c r="O7" s="5"/>
      <c r="P7" s="6" t="s">
        <v>12</v>
      </c>
      <c r="Q7" s="5"/>
      <c r="R7" s="6" t="s">
        <v>13</v>
      </c>
      <c r="S7" s="5"/>
      <c r="T7" s="6" t="s">
        <v>14</v>
      </c>
      <c r="U7" s="5"/>
      <c r="V7" s="6" t="s">
        <v>15</v>
      </c>
      <c r="W7" s="5"/>
      <c r="X7" s="6" t="s">
        <v>16</v>
      </c>
      <c r="Z7" s="6" t="s">
        <v>17</v>
      </c>
      <c r="AB7" s="6" t="s">
        <v>18</v>
      </c>
      <c r="AD7" s="6" t="s">
        <v>19</v>
      </c>
      <c r="AF7" s="6" t="s">
        <v>20</v>
      </c>
      <c r="AH7" s="6" t="s">
        <v>21</v>
      </c>
      <c r="AJ7" s="6" t="s">
        <v>22</v>
      </c>
      <c r="AL7" s="6" t="s">
        <v>23</v>
      </c>
      <c r="AN7" s="6" t="s">
        <v>24</v>
      </c>
      <c r="AP7" s="6" t="s">
        <v>50</v>
      </c>
      <c r="AR7" s="6" t="s">
        <v>51</v>
      </c>
      <c r="AT7" s="51" t="s">
        <v>27</v>
      </c>
      <c r="AV7" s="51" t="s">
        <v>28</v>
      </c>
      <c r="AX7" s="51" t="s">
        <v>29</v>
      </c>
      <c r="AZ7" s="6" t="s">
        <v>165</v>
      </c>
      <c r="BB7" s="6" t="s">
        <v>170</v>
      </c>
      <c r="BD7" s="6" t="s">
        <v>174</v>
      </c>
      <c r="BF7" s="6" t="s">
        <v>179</v>
      </c>
    </row>
    <row r="8" spans="2:58" x14ac:dyDescent="0.2">
      <c r="B8" s="11" t="s">
        <v>64</v>
      </c>
    </row>
    <row r="9" spans="2:58" x14ac:dyDescent="0.2">
      <c r="B9" s="12" t="s">
        <v>65</v>
      </c>
    </row>
    <row r="10" spans="2:58" x14ac:dyDescent="0.2">
      <c r="B10" s="13" t="s">
        <v>66</v>
      </c>
      <c r="D10" s="19">
        <v>108737</v>
      </c>
      <c r="F10" s="19">
        <v>95558</v>
      </c>
      <c r="H10" s="19">
        <v>86864</v>
      </c>
      <c r="J10" s="19">
        <v>114896</v>
      </c>
      <c r="L10" s="19">
        <v>120595</v>
      </c>
      <c r="N10" s="19">
        <v>114983</v>
      </c>
      <c r="P10" s="19">
        <v>131211</v>
      </c>
      <c r="R10" s="19">
        <v>102988</v>
      </c>
      <c r="T10" s="19">
        <v>104676</v>
      </c>
      <c r="V10" s="19">
        <v>498706</v>
      </c>
      <c r="X10" s="19">
        <v>448955</v>
      </c>
      <c r="Z10" s="39">
        <v>465926</v>
      </c>
      <c r="AB10" s="39">
        <v>465734</v>
      </c>
      <c r="AD10" s="39">
        <v>492002</v>
      </c>
      <c r="AF10" s="39">
        <v>507939</v>
      </c>
      <c r="AH10" s="39">
        <v>543299</v>
      </c>
      <c r="AJ10" s="39">
        <v>544542</v>
      </c>
      <c r="AL10" s="39">
        <v>581053</v>
      </c>
      <c r="AN10" s="39">
        <v>590565</v>
      </c>
      <c r="AP10" s="39">
        <v>617022</v>
      </c>
      <c r="AR10" s="39">
        <v>587180</v>
      </c>
      <c r="AT10" s="39">
        <v>575730</v>
      </c>
      <c r="AV10" s="39">
        <v>534170</v>
      </c>
      <c r="AX10" s="39">
        <v>497467</v>
      </c>
      <c r="AZ10" s="39">
        <v>524150</v>
      </c>
      <c r="BB10" s="39">
        <v>497144</v>
      </c>
      <c r="BD10" s="39">
        <v>479448</v>
      </c>
      <c r="BF10" s="39">
        <v>415537</v>
      </c>
    </row>
    <row r="11" spans="2:58" x14ac:dyDescent="0.2">
      <c r="B11" s="13" t="s">
        <v>67</v>
      </c>
      <c r="D11" s="19">
        <v>8839</v>
      </c>
      <c r="F11" s="19">
        <v>9336</v>
      </c>
      <c r="H11" s="19">
        <v>9306</v>
      </c>
      <c r="J11" s="19">
        <v>18909</v>
      </c>
      <c r="L11" s="19">
        <v>3806</v>
      </c>
      <c r="N11" s="19">
        <v>3844</v>
      </c>
      <c r="P11" s="19">
        <v>26433</v>
      </c>
      <c r="R11" s="19">
        <v>26394</v>
      </c>
      <c r="T11" s="19">
        <v>26449</v>
      </c>
      <c r="V11" s="19">
        <v>2716</v>
      </c>
      <c r="X11" s="19">
        <v>2840</v>
      </c>
      <c r="Z11" s="39">
        <v>3000</v>
      </c>
      <c r="AB11" s="39">
        <v>3088</v>
      </c>
      <c r="AD11" s="39">
        <v>3102</v>
      </c>
      <c r="AF11" s="39">
        <v>3172</v>
      </c>
      <c r="AH11" s="39">
        <v>2882</v>
      </c>
      <c r="AJ11" s="39">
        <v>9525</v>
      </c>
      <c r="AL11" s="39">
        <v>9710</v>
      </c>
      <c r="AN11" s="39">
        <v>2872</v>
      </c>
      <c r="AP11" s="39">
        <v>7030</v>
      </c>
      <c r="AR11" s="39">
        <v>7907</v>
      </c>
      <c r="AT11" s="39">
        <v>10653</v>
      </c>
      <c r="AV11" s="39">
        <v>4994</v>
      </c>
      <c r="AX11" s="39">
        <v>6633</v>
      </c>
      <c r="AZ11" s="39">
        <v>9979</v>
      </c>
      <c r="BB11" s="39">
        <v>8606</v>
      </c>
      <c r="BD11" s="39">
        <v>8659</v>
      </c>
      <c r="BF11" s="39">
        <v>6090</v>
      </c>
    </row>
    <row r="12" spans="2:58" x14ac:dyDescent="0.2">
      <c r="B12" s="13" t="s">
        <v>68</v>
      </c>
      <c r="D12" s="19">
        <v>1454996</v>
      </c>
      <c r="F12" s="19">
        <v>1496894</v>
      </c>
      <c r="H12" s="19">
        <v>1480249</v>
      </c>
      <c r="J12" s="19">
        <v>1686778</v>
      </c>
      <c r="L12" s="19">
        <v>1719247</v>
      </c>
      <c r="N12" s="19">
        <v>1925049</v>
      </c>
      <c r="P12" s="19">
        <v>2614146</v>
      </c>
      <c r="R12" s="19">
        <v>3346722</v>
      </c>
      <c r="T12" s="19">
        <v>3324684</v>
      </c>
      <c r="V12" s="19">
        <v>3634211</v>
      </c>
      <c r="X12" s="19">
        <v>3706937</v>
      </c>
      <c r="Z12" s="39">
        <v>4401254</v>
      </c>
      <c r="AB12" s="39">
        <v>4630553</v>
      </c>
      <c r="AD12" s="39">
        <v>5140642</v>
      </c>
      <c r="AF12" s="39">
        <v>5039624</v>
      </c>
      <c r="AH12" s="39">
        <v>5838612</v>
      </c>
      <c r="AJ12" s="39">
        <v>5467274</v>
      </c>
      <c r="AL12" s="39">
        <v>5528701</v>
      </c>
      <c r="AN12" s="39">
        <v>5370466</v>
      </c>
      <c r="AP12" s="39">
        <v>6390526</v>
      </c>
      <c r="AR12" s="39">
        <v>5920924</v>
      </c>
      <c r="AT12" s="39">
        <v>6037105</v>
      </c>
      <c r="AV12" s="39">
        <v>5560767</v>
      </c>
      <c r="AX12" s="39">
        <v>6439153</v>
      </c>
      <c r="AZ12" s="39">
        <v>6053390</v>
      </c>
      <c r="BB12" s="39">
        <v>6583839</v>
      </c>
      <c r="BD12" s="39">
        <v>6772912</v>
      </c>
      <c r="BF12" s="39">
        <v>7544541</v>
      </c>
    </row>
    <row r="13" spans="2:58" x14ac:dyDescent="0.2">
      <c r="B13" s="13" t="s">
        <v>69</v>
      </c>
      <c r="D13" s="19">
        <v>13342</v>
      </c>
      <c r="F13" s="19">
        <v>22260</v>
      </c>
      <c r="H13" s="19">
        <v>15314</v>
      </c>
      <c r="J13" s="19">
        <v>13387</v>
      </c>
      <c r="L13" s="19">
        <v>11491</v>
      </c>
      <c r="N13" s="19">
        <v>10774</v>
      </c>
      <c r="P13" s="19">
        <v>15593</v>
      </c>
      <c r="R13" s="19">
        <v>17843</v>
      </c>
      <c r="T13" s="19">
        <v>4722</v>
      </c>
      <c r="V13" s="19">
        <v>12247</v>
      </c>
      <c r="X13" s="19">
        <v>12541</v>
      </c>
      <c r="Z13" s="39">
        <v>13844</v>
      </c>
      <c r="AB13" s="39">
        <v>14325</v>
      </c>
      <c r="AD13" s="39">
        <v>14334</v>
      </c>
      <c r="AF13" s="39">
        <v>20868</v>
      </c>
      <c r="AH13" s="39">
        <v>12878</v>
      </c>
      <c r="AJ13" s="39">
        <v>10831</v>
      </c>
      <c r="AL13" s="39">
        <v>11260</v>
      </c>
      <c r="AN13" s="39">
        <v>5970</v>
      </c>
      <c r="AP13" s="39">
        <v>7980</v>
      </c>
      <c r="AR13" s="39">
        <v>7224</v>
      </c>
      <c r="AT13" s="39">
        <v>6567</v>
      </c>
      <c r="AV13" s="39">
        <v>13529</v>
      </c>
      <c r="AX13" s="39">
        <v>11937</v>
      </c>
      <c r="AZ13" s="39">
        <v>9382</v>
      </c>
      <c r="BB13" s="39">
        <v>13904</v>
      </c>
      <c r="BD13" s="39">
        <v>14351</v>
      </c>
      <c r="BF13" s="39">
        <v>10412</v>
      </c>
    </row>
    <row r="14" spans="2:58" x14ac:dyDescent="0.2">
      <c r="B14" s="13" t="s">
        <v>70</v>
      </c>
      <c r="D14" s="19">
        <v>10416</v>
      </c>
      <c r="F14" s="19">
        <v>19325</v>
      </c>
      <c r="H14" s="19">
        <v>28900</v>
      </c>
      <c r="J14" s="19">
        <v>59736</v>
      </c>
      <c r="L14" s="19">
        <v>32410</v>
      </c>
      <c r="N14" s="19">
        <v>35139</v>
      </c>
      <c r="P14" s="19">
        <v>47070</v>
      </c>
      <c r="R14" s="19">
        <v>66095</v>
      </c>
      <c r="T14" s="19">
        <v>72032</v>
      </c>
      <c r="V14" s="19">
        <v>49226</v>
      </c>
      <c r="X14" s="19">
        <v>47298</v>
      </c>
      <c r="Z14" s="39">
        <v>53675</v>
      </c>
      <c r="AB14" s="39">
        <v>42520</v>
      </c>
      <c r="AD14" s="39">
        <v>38602</v>
      </c>
      <c r="AF14" s="39">
        <v>33328</v>
      </c>
      <c r="AH14" s="39">
        <v>37155</v>
      </c>
      <c r="AJ14" s="39">
        <v>42073</v>
      </c>
      <c r="AL14" s="39">
        <v>40220</v>
      </c>
      <c r="AN14" s="39">
        <v>49156</v>
      </c>
      <c r="AP14" s="39">
        <v>45493</v>
      </c>
      <c r="AR14" s="39">
        <v>52133</v>
      </c>
      <c r="AT14" s="39">
        <v>49478</v>
      </c>
      <c r="AV14" s="39">
        <v>56948</v>
      </c>
      <c r="AX14" s="39">
        <v>56242</v>
      </c>
      <c r="AZ14" s="39">
        <v>45088</v>
      </c>
      <c r="BB14" s="39">
        <v>31810</v>
      </c>
      <c r="BD14" s="39">
        <v>42385</v>
      </c>
      <c r="BF14" s="39">
        <v>43665</v>
      </c>
    </row>
    <row r="15" spans="2:58" x14ac:dyDescent="0.2">
      <c r="B15" s="13" t="s">
        <v>71</v>
      </c>
      <c r="D15" s="20">
        <v>12704</v>
      </c>
      <c r="F15" s="20">
        <v>16164</v>
      </c>
      <c r="H15" s="20">
        <v>16481</v>
      </c>
      <c r="J15" s="20">
        <v>9834</v>
      </c>
      <c r="L15" s="20">
        <v>13015</v>
      </c>
      <c r="N15" s="20">
        <v>11470</v>
      </c>
      <c r="P15" s="20">
        <v>10309</v>
      </c>
      <c r="R15" s="20">
        <v>10417</v>
      </c>
      <c r="T15" s="20">
        <v>18273</v>
      </c>
      <c r="V15" s="20">
        <v>18833</v>
      </c>
      <c r="X15" s="20">
        <v>27908</v>
      </c>
      <c r="Z15" s="40">
        <v>25024</v>
      </c>
      <c r="AB15" s="40">
        <v>29317</v>
      </c>
      <c r="AD15" s="40">
        <v>31206</v>
      </c>
      <c r="AF15" s="40">
        <v>35284</v>
      </c>
      <c r="AH15" s="40">
        <v>36278</v>
      </c>
      <c r="AJ15" s="40">
        <v>44521</v>
      </c>
      <c r="AL15" s="40">
        <v>37983</v>
      </c>
      <c r="AN15" s="40">
        <v>42253</v>
      </c>
      <c r="AP15" s="40">
        <v>40672</v>
      </c>
      <c r="AR15" s="40">
        <v>40780</v>
      </c>
      <c r="AT15" s="40">
        <v>53400</v>
      </c>
      <c r="AV15" s="40">
        <v>78880</v>
      </c>
      <c r="AX15" s="40">
        <v>88210</v>
      </c>
      <c r="AZ15" s="40">
        <v>70832</v>
      </c>
      <c r="BB15" s="40">
        <v>77227</v>
      </c>
      <c r="BD15" s="40">
        <v>83641</v>
      </c>
      <c r="BF15" s="40">
        <v>90671</v>
      </c>
    </row>
    <row r="16" spans="2:58" x14ac:dyDescent="0.2">
      <c r="B16" s="14" t="s">
        <v>72</v>
      </c>
      <c r="D16" s="19">
        <f>SUM(D10:D15)</f>
        <v>1609034</v>
      </c>
      <c r="F16" s="19">
        <f>SUM(F10:F15)</f>
        <v>1659537</v>
      </c>
      <c r="H16" s="19">
        <f>SUM(H10:H15)</f>
        <v>1637114</v>
      </c>
      <c r="J16" s="19">
        <f>SUM(J10:J15)</f>
        <v>1903540</v>
      </c>
      <c r="L16" s="19">
        <f>SUM(L10:L15)</f>
        <v>1900564</v>
      </c>
      <c r="N16" s="19">
        <f>SUM(N10:N15)</f>
        <v>2101259</v>
      </c>
      <c r="P16" s="19">
        <f>SUM(P10:P15)</f>
        <v>2844762</v>
      </c>
      <c r="R16" s="21">
        <f>SUM(R10:R15)</f>
        <v>3570459</v>
      </c>
      <c r="T16" s="19">
        <f>SUM(T10:T15)</f>
        <v>3550836</v>
      </c>
      <c r="V16" s="21">
        <f>SUM(V10:V15)</f>
        <v>4215939</v>
      </c>
      <c r="X16" s="21">
        <f>SUM(X10:X15)</f>
        <v>4246479</v>
      </c>
      <c r="Z16" s="21">
        <f>SUM(Z10:Z15)</f>
        <v>4962723</v>
      </c>
      <c r="AB16" s="21">
        <f>SUM(AB10:AB15)</f>
        <v>5185537</v>
      </c>
      <c r="AD16" s="39">
        <v>5719888</v>
      </c>
      <c r="AF16" s="39">
        <v>5640215</v>
      </c>
      <c r="AH16" s="39">
        <v>6471104</v>
      </c>
      <c r="AJ16" s="21">
        <f>SUM(AJ10:AJ15)</f>
        <v>6118766</v>
      </c>
      <c r="AL16" s="39">
        <v>6208927</v>
      </c>
      <c r="AN16" s="39">
        <f>SUM(AN10:AN15)</f>
        <v>6061282</v>
      </c>
      <c r="AP16" s="39">
        <f>SUM(AP10:AP15)</f>
        <v>7108723</v>
      </c>
      <c r="AR16" s="39">
        <f>SUM(AR10:AR15)</f>
        <v>6616148</v>
      </c>
      <c r="AT16" s="39">
        <f>SUM(AT10:AT15)</f>
        <v>6732933</v>
      </c>
      <c r="AV16" s="39">
        <f>SUM(AV10:AV15)</f>
        <v>6249288</v>
      </c>
      <c r="AX16" s="39">
        <f>SUM(AX10:AX15)</f>
        <v>7099642</v>
      </c>
      <c r="AZ16" s="39">
        <f>SUM(AZ10:AZ15)</f>
        <v>6712821</v>
      </c>
      <c r="BB16" s="39">
        <f>SUM(BB10:BB15)</f>
        <v>7212530</v>
      </c>
      <c r="BD16" s="39">
        <f>SUM(BD10:BD15)</f>
        <v>7401396</v>
      </c>
      <c r="BF16" s="39">
        <f>SUM(BF10:BF15)</f>
        <v>8110916</v>
      </c>
    </row>
    <row r="17" spans="2:58" x14ac:dyDescent="0.2">
      <c r="B17" s="11"/>
      <c r="AX17" s="49"/>
      <c r="AZ17" s="49"/>
      <c r="BB17" s="49"/>
      <c r="BD17" s="49"/>
      <c r="BF17" s="49"/>
    </row>
    <row r="18" spans="2:58" x14ac:dyDescent="0.2">
      <c r="B18" s="12" t="s">
        <v>73</v>
      </c>
      <c r="AD18" s="39"/>
      <c r="AL18" s="39"/>
      <c r="AN18" s="39"/>
      <c r="AP18" s="39"/>
      <c r="AR18" s="39"/>
      <c r="AT18" s="39"/>
      <c r="AV18" s="39"/>
      <c r="AX18" s="39"/>
      <c r="AZ18" s="39"/>
      <c r="BB18" s="39"/>
      <c r="BD18" s="39"/>
      <c r="BF18" s="39"/>
    </row>
    <row r="19" spans="2:58" x14ac:dyDescent="0.2">
      <c r="B19" s="13" t="s">
        <v>74</v>
      </c>
      <c r="D19" s="19">
        <v>12528</v>
      </c>
      <c r="F19" s="19">
        <v>13390</v>
      </c>
      <c r="H19" s="19">
        <v>13307</v>
      </c>
      <c r="J19" s="19">
        <v>14272</v>
      </c>
      <c r="L19" s="19">
        <v>14518</v>
      </c>
      <c r="N19" s="19">
        <v>14128</v>
      </c>
      <c r="P19" s="19">
        <v>13136</v>
      </c>
      <c r="R19" s="19">
        <v>12694</v>
      </c>
      <c r="T19" s="19">
        <v>11903</v>
      </c>
      <c r="V19" s="19">
        <v>11318</v>
      </c>
      <c r="X19" s="19">
        <v>11086</v>
      </c>
      <c r="Z19" s="39">
        <v>12140</v>
      </c>
      <c r="AB19" s="39">
        <v>12977</v>
      </c>
      <c r="AD19" s="39">
        <v>13414</v>
      </c>
      <c r="AF19" s="39">
        <v>13551</v>
      </c>
      <c r="AH19" s="39">
        <v>14392</v>
      </c>
      <c r="AJ19" s="39">
        <v>14335</v>
      </c>
      <c r="AL19" s="39">
        <v>13599</v>
      </c>
      <c r="AN19" s="39">
        <v>13733</v>
      </c>
      <c r="AP19" s="39">
        <v>15499</v>
      </c>
      <c r="AR19" s="39">
        <v>14896</v>
      </c>
      <c r="AT19" s="39">
        <v>14522</v>
      </c>
      <c r="AV19" s="39">
        <v>14469</v>
      </c>
      <c r="AX19" s="39">
        <v>16053</v>
      </c>
      <c r="AZ19" s="39">
        <v>17113</v>
      </c>
      <c r="BB19" s="39">
        <v>17880</v>
      </c>
      <c r="BD19" s="39">
        <v>20552</v>
      </c>
      <c r="BF19" s="39">
        <v>32437</v>
      </c>
    </row>
    <row r="20" spans="2:58" x14ac:dyDescent="0.2">
      <c r="B20" s="13" t="s">
        <v>75</v>
      </c>
      <c r="D20" s="19">
        <v>0</v>
      </c>
      <c r="F20" s="19">
        <v>0</v>
      </c>
      <c r="H20" s="19">
        <v>0</v>
      </c>
      <c r="J20" s="19">
        <v>0</v>
      </c>
      <c r="L20" s="19">
        <v>17933</v>
      </c>
      <c r="N20" s="19">
        <v>18271</v>
      </c>
      <c r="P20" s="19">
        <v>21611</v>
      </c>
      <c r="R20" s="19">
        <v>22541</v>
      </c>
      <c r="T20" s="19">
        <v>21796</v>
      </c>
      <c r="V20" s="19">
        <v>22031</v>
      </c>
      <c r="X20" s="19">
        <v>21523</v>
      </c>
      <c r="Z20" s="39">
        <v>21127</v>
      </c>
      <c r="AB20" s="39">
        <v>21241</v>
      </c>
      <c r="AD20" s="39">
        <v>19480</v>
      </c>
      <c r="AF20" s="39">
        <v>18239</v>
      </c>
      <c r="AH20" s="39">
        <v>19889</v>
      </c>
      <c r="AJ20" s="39">
        <v>19889</v>
      </c>
      <c r="AL20" s="39">
        <v>19889</v>
      </c>
      <c r="AN20" s="39">
        <v>19889</v>
      </c>
      <c r="AP20" s="39">
        <v>19889</v>
      </c>
      <c r="AR20" s="39">
        <v>19889</v>
      </c>
      <c r="AT20" s="39">
        <v>19889</v>
      </c>
      <c r="AV20" s="39">
        <v>76094</v>
      </c>
      <c r="AX20" s="39">
        <v>77785</v>
      </c>
      <c r="AZ20" s="39">
        <v>77785</v>
      </c>
      <c r="BB20" s="39">
        <v>77785</v>
      </c>
      <c r="BD20" s="39">
        <v>77785</v>
      </c>
      <c r="BF20" s="39">
        <v>77785</v>
      </c>
    </row>
    <row r="21" spans="2:58" x14ac:dyDescent="0.2">
      <c r="B21" s="13" t="s">
        <v>76</v>
      </c>
      <c r="D21" s="19">
        <v>13204</v>
      </c>
      <c r="F21" s="19">
        <v>14373</v>
      </c>
      <c r="H21" s="19">
        <v>15762</v>
      </c>
      <c r="J21" s="19">
        <v>16193</v>
      </c>
      <c r="L21" s="19">
        <f>49857-L20</f>
        <v>31924</v>
      </c>
      <c r="N21" s="19">
        <f>50790-N20</f>
        <v>32519</v>
      </c>
      <c r="P21" s="19">
        <v>33766</v>
      </c>
      <c r="R21" s="19">
        <v>34415</v>
      </c>
      <c r="T21" s="19">
        <v>34506</v>
      </c>
      <c r="V21" s="19">
        <v>35231</v>
      </c>
      <c r="X21" s="19">
        <v>35338</v>
      </c>
      <c r="Z21" s="39">
        <v>37529</v>
      </c>
      <c r="AB21" s="39">
        <v>39600</v>
      </c>
      <c r="AD21" s="39">
        <v>39806</v>
      </c>
      <c r="AF21" s="39">
        <v>40366</v>
      </c>
      <c r="AH21" s="39">
        <v>45444</v>
      </c>
      <c r="AJ21" s="39">
        <v>50065</v>
      </c>
      <c r="AL21" s="39">
        <v>57919</v>
      </c>
      <c r="AN21" s="39">
        <v>70872</v>
      </c>
      <c r="AP21" s="39">
        <v>76266</v>
      </c>
      <c r="AR21" s="39">
        <v>82647</v>
      </c>
      <c r="AT21" s="39">
        <v>88597</v>
      </c>
      <c r="AV21" s="39">
        <v>99915</v>
      </c>
      <c r="AX21" s="39">
        <v>102390</v>
      </c>
      <c r="AZ21" s="39">
        <v>104669</v>
      </c>
      <c r="BB21" s="39">
        <v>203940</v>
      </c>
      <c r="BD21" s="39">
        <v>205890</v>
      </c>
      <c r="BF21" s="39">
        <v>208053</v>
      </c>
    </row>
    <row r="22" spans="2:58" x14ac:dyDescent="0.2">
      <c r="B22" s="13" t="s">
        <v>68</v>
      </c>
      <c r="D22" s="19">
        <v>0</v>
      </c>
      <c r="F22" s="19">
        <v>0</v>
      </c>
      <c r="H22" s="19">
        <v>0</v>
      </c>
      <c r="J22" s="19">
        <v>0</v>
      </c>
      <c r="L22" s="19">
        <v>0</v>
      </c>
      <c r="N22" s="19">
        <v>0</v>
      </c>
      <c r="P22" s="19">
        <v>0</v>
      </c>
      <c r="R22" s="19">
        <v>0</v>
      </c>
      <c r="T22" s="19">
        <v>0</v>
      </c>
      <c r="V22" s="19">
        <v>0</v>
      </c>
      <c r="X22" s="19">
        <v>0</v>
      </c>
      <c r="Z22" s="39">
        <v>0</v>
      </c>
      <c r="AB22" s="39">
        <v>0</v>
      </c>
      <c r="AD22" s="39">
        <v>0</v>
      </c>
      <c r="AF22" s="39">
        <v>0</v>
      </c>
      <c r="AH22" s="39">
        <v>0</v>
      </c>
      <c r="AJ22" s="39">
        <v>0</v>
      </c>
      <c r="AL22" s="39">
        <v>0</v>
      </c>
      <c r="AN22" s="39">
        <v>0</v>
      </c>
      <c r="AP22" s="39">
        <v>0</v>
      </c>
      <c r="AR22" s="39">
        <v>0</v>
      </c>
      <c r="AT22" s="39">
        <v>0</v>
      </c>
      <c r="AV22" s="39">
        <v>525000</v>
      </c>
      <c r="AX22" s="39">
        <v>525000</v>
      </c>
      <c r="AZ22" s="39">
        <v>525000</v>
      </c>
      <c r="BB22" s="39">
        <v>450000</v>
      </c>
      <c r="BD22" s="39">
        <v>350000</v>
      </c>
      <c r="BF22" s="39">
        <v>350000</v>
      </c>
    </row>
    <row r="23" spans="2:58" x14ac:dyDescent="0.2">
      <c r="B23" s="13" t="s">
        <v>77</v>
      </c>
      <c r="D23" s="19">
        <v>4783</v>
      </c>
      <c r="F23" s="19">
        <v>4916</v>
      </c>
      <c r="H23" s="19">
        <v>5484</v>
      </c>
      <c r="J23" s="19">
        <v>6235</v>
      </c>
      <c r="L23" s="19">
        <v>7206</v>
      </c>
      <c r="N23" s="19">
        <v>9652</v>
      </c>
      <c r="P23" s="19">
        <v>9080</v>
      </c>
      <c r="R23" s="19">
        <v>5199</v>
      </c>
      <c r="T23" s="19">
        <v>6196</v>
      </c>
      <c r="V23" s="19">
        <v>5017</v>
      </c>
      <c r="X23" s="19">
        <v>4955</v>
      </c>
      <c r="Z23" s="39">
        <v>5113</v>
      </c>
      <c r="AB23" s="39">
        <v>5367</v>
      </c>
      <c r="AD23" s="39">
        <v>5349</v>
      </c>
      <c r="AF23" s="39">
        <v>4413</v>
      </c>
      <c r="AH23" s="39">
        <v>4848</v>
      </c>
      <c r="AJ23" s="39">
        <v>4851</v>
      </c>
      <c r="AL23" s="39">
        <v>6092</v>
      </c>
      <c r="AN23" s="39">
        <v>6518</v>
      </c>
      <c r="AP23" s="39">
        <v>5780</v>
      </c>
      <c r="AR23" s="39">
        <v>6025</v>
      </c>
      <c r="AT23" s="39">
        <v>6018</v>
      </c>
      <c r="AV23" s="39">
        <v>16848</v>
      </c>
      <c r="AX23" s="39">
        <v>17653</v>
      </c>
      <c r="AZ23" s="39">
        <v>15683</v>
      </c>
      <c r="BB23" s="39">
        <v>20948</v>
      </c>
      <c r="BD23" s="39">
        <v>20916</v>
      </c>
      <c r="BF23" s="39">
        <v>23604</v>
      </c>
    </row>
    <row r="24" spans="2:58" x14ac:dyDescent="0.2">
      <c r="B24" s="13" t="s">
        <v>78</v>
      </c>
      <c r="D24" s="19">
        <v>1522</v>
      </c>
      <c r="F24" s="19">
        <v>1967</v>
      </c>
      <c r="H24" s="19">
        <v>2334</v>
      </c>
      <c r="J24" s="19">
        <v>2963</v>
      </c>
      <c r="L24" s="19">
        <v>1250</v>
      </c>
      <c r="N24" s="19">
        <v>1505</v>
      </c>
      <c r="P24" s="19">
        <v>2249</v>
      </c>
      <c r="R24" s="19">
        <v>3684</v>
      </c>
      <c r="T24" s="19">
        <v>2630</v>
      </c>
      <c r="V24" s="19">
        <v>3340</v>
      </c>
      <c r="X24" s="19">
        <v>3859</v>
      </c>
      <c r="Z24" s="39">
        <v>4900</v>
      </c>
      <c r="AB24" s="39">
        <v>3377</v>
      </c>
      <c r="AD24" s="39">
        <v>3834</v>
      </c>
      <c r="AF24" s="39">
        <v>4080</v>
      </c>
      <c r="AH24" s="39">
        <v>4169</v>
      </c>
      <c r="AJ24" s="39">
        <v>2363</v>
      </c>
      <c r="AL24" s="39">
        <v>14002</v>
      </c>
      <c r="AN24" s="39">
        <v>16193</v>
      </c>
      <c r="AP24" s="39">
        <v>15291</v>
      </c>
      <c r="AR24" s="39">
        <v>16688</v>
      </c>
      <c r="AT24" s="39">
        <v>19051</v>
      </c>
      <c r="AV24" s="39">
        <v>29556</v>
      </c>
      <c r="AX24" s="39">
        <v>41523</v>
      </c>
      <c r="AZ24" s="39">
        <v>41249</v>
      </c>
      <c r="BB24" s="39">
        <v>44644</v>
      </c>
      <c r="BD24" s="39">
        <v>49898</v>
      </c>
      <c r="BF24" s="39">
        <v>56898</v>
      </c>
    </row>
    <row r="25" spans="2:58" x14ac:dyDescent="0.2">
      <c r="B25" s="13" t="s">
        <v>79</v>
      </c>
      <c r="D25" s="19">
        <v>0</v>
      </c>
      <c r="F25" s="19">
        <v>0</v>
      </c>
      <c r="H25" s="19">
        <v>6500</v>
      </c>
      <c r="J25" s="19">
        <v>6563</v>
      </c>
      <c r="L25" s="19">
        <v>6423</v>
      </c>
      <c r="N25" s="19">
        <v>6358</v>
      </c>
      <c r="P25" s="19">
        <v>6602</v>
      </c>
      <c r="R25" s="19">
        <v>6858</v>
      </c>
      <c r="T25" s="19">
        <v>6836</v>
      </c>
      <c r="V25" s="19">
        <v>6846</v>
      </c>
      <c r="X25" s="19">
        <v>6941</v>
      </c>
      <c r="Z25" s="39">
        <v>7013</v>
      </c>
      <c r="AB25" s="39">
        <v>7019</v>
      </c>
      <c r="AD25" s="39">
        <v>6635</v>
      </c>
      <c r="AF25" s="39">
        <v>6237</v>
      </c>
      <c r="AH25" s="39">
        <v>6429</v>
      </c>
      <c r="AJ25" s="39">
        <v>0</v>
      </c>
      <c r="AL25" s="39">
        <v>0</v>
      </c>
      <c r="AN25" s="39">
        <v>0</v>
      </c>
      <c r="AP25" s="39">
        <v>0</v>
      </c>
      <c r="AR25" s="39">
        <v>0</v>
      </c>
      <c r="AT25" s="39">
        <v>0</v>
      </c>
      <c r="AV25" s="39">
        <v>0</v>
      </c>
      <c r="AX25" s="39">
        <v>0</v>
      </c>
      <c r="AZ25" s="39">
        <v>0</v>
      </c>
      <c r="BB25" s="39">
        <v>0</v>
      </c>
      <c r="BD25" s="39">
        <v>0</v>
      </c>
      <c r="BF25" s="39">
        <v>0</v>
      </c>
    </row>
    <row r="26" spans="2:58" x14ac:dyDescent="0.2">
      <c r="B26" s="13" t="s">
        <v>80</v>
      </c>
      <c r="D26" s="19">
        <v>2008</v>
      </c>
      <c r="F26" s="19">
        <v>2085</v>
      </c>
      <c r="H26" s="19">
        <v>2140</v>
      </c>
      <c r="J26" s="19">
        <v>2002</v>
      </c>
      <c r="L26" s="19">
        <v>1950</v>
      </c>
      <c r="N26" s="19">
        <v>1857</v>
      </c>
      <c r="P26" s="19">
        <v>1867</v>
      </c>
      <c r="R26" s="19">
        <v>1624</v>
      </c>
      <c r="T26" s="19">
        <v>1837</v>
      </c>
      <c r="V26" s="19">
        <v>2047</v>
      </c>
      <c r="X26" s="19">
        <v>2069</v>
      </c>
      <c r="Z26" s="39">
        <v>1723</v>
      </c>
      <c r="AB26" s="39">
        <v>1677</v>
      </c>
      <c r="AD26" s="39">
        <v>1242</v>
      </c>
      <c r="AF26" s="39">
        <v>1219</v>
      </c>
      <c r="AH26" s="39">
        <v>1095</v>
      </c>
      <c r="AJ26" s="39">
        <v>1072</v>
      </c>
      <c r="AL26" s="39">
        <v>970</v>
      </c>
      <c r="AN26" s="39">
        <v>944</v>
      </c>
      <c r="AP26" s="39">
        <v>840</v>
      </c>
      <c r="AR26" s="39">
        <v>821</v>
      </c>
      <c r="AT26" s="39">
        <v>818</v>
      </c>
      <c r="AV26" s="39">
        <v>828</v>
      </c>
      <c r="AX26" s="39">
        <v>757</v>
      </c>
      <c r="AZ26" s="39">
        <v>740</v>
      </c>
      <c r="BB26" s="39">
        <v>797</v>
      </c>
      <c r="BD26" s="39">
        <v>813</v>
      </c>
      <c r="BF26" s="39">
        <v>856</v>
      </c>
    </row>
    <row r="27" spans="2:58" x14ac:dyDescent="0.2">
      <c r="B27" s="13" t="s">
        <v>81</v>
      </c>
      <c r="D27" s="19">
        <v>0</v>
      </c>
      <c r="F27" s="19">
        <v>0</v>
      </c>
      <c r="H27" s="19">
        <v>0</v>
      </c>
      <c r="J27" s="19">
        <v>0</v>
      </c>
      <c r="L27" s="19">
        <v>0</v>
      </c>
      <c r="N27" s="19">
        <v>0</v>
      </c>
      <c r="P27" s="19">
        <v>0</v>
      </c>
      <c r="R27" s="19">
        <v>0</v>
      </c>
      <c r="T27" s="19">
        <v>17042</v>
      </c>
      <c r="V27" s="19">
        <v>15747</v>
      </c>
      <c r="X27" s="19">
        <v>14960</v>
      </c>
      <c r="Z27" s="39">
        <v>12943</v>
      </c>
      <c r="AB27" s="39">
        <v>17865</v>
      </c>
      <c r="AD27" s="39">
        <v>19075</v>
      </c>
      <c r="AF27" s="39">
        <v>18496</v>
      </c>
      <c r="AH27" s="39">
        <v>15260</v>
      </c>
      <c r="AJ27" s="39">
        <v>15223</v>
      </c>
      <c r="AL27" s="39">
        <v>12681</v>
      </c>
      <c r="AN27" s="39">
        <v>12396</v>
      </c>
      <c r="AP27" s="39">
        <v>24854</v>
      </c>
      <c r="AR27" s="39">
        <v>22567</v>
      </c>
      <c r="AT27" s="39">
        <v>23078</v>
      </c>
      <c r="AV27" s="39">
        <v>21585</v>
      </c>
      <c r="AX27" s="39">
        <v>19403</v>
      </c>
      <c r="AZ27" s="39">
        <v>20006</v>
      </c>
      <c r="BB27" s="39">
        <v>44784</v>
      </c>
      <c r="BD27" s="39">
        <v>48777</v>
      </c>
      <c r="BF27" s="39">
        <v>62257</v>
      </c>
    </row>
    <row r="28" spans="2:58" x14ac:dyDescent="0.2">
      <c r="B28" s="13" t="s">
        <v>82</v>
      </c>
      <c r="D28" s="20">
        <v>852</v>
      </c>
      <c r="F28" s="20">
        <v>855</v>
      </c>
      <c r="H28" s="20">
        <v>857</v>
      </c>
      <c r="J28" s="20">
        <v>8942</v>
      </c>
      <c r="L28" s="20">
        <v>9596</v>
      </c>
      <c r="N28" s="20">
        <v>11135</v>
      </c>
      <c r="P28" s="20">
        <v>10789</v>
      </c>
      <c r="R28" s="20">
        <v>12210</v>
      </c>
      <c r="T28" s="20">
        <v>18350</v>
      </c>
      <c r="V28" s="20">
        <v>15978</v>
      </c>
      <c r="X28" s="20">
        <v>12994</v>
      </c>
      <c r="Z28" s="39">
        <v>13541</v>
      </c>
      <c r="AB28" s="39">
        <v>13192</v>
      </c>
      <c r="AD28" s="39">
        <v>13564</v>
      </c>
      <c r="AF28" s="39">
        <v>12655</v>
      </c>
      <c r="AH28" s="39">
        <v>12021</v>
      </c>
      <c r="AJ28" s="39">
        <v>11154</v>
      </c>
      <c r="AL28" s="39">
        <v>9771</v>
      </c>
      <c r="AN28" s="39">
        <v>15931</v>
      </c>
      <c r="AP28" s="39">
        <v>15977</v>
      </c>
      <c r="AR28" s="39">
        <v>15804</v>
      </c>
      <c r="AT28" s="39">
        <v>15406</v>
      </c>
      <c r="AV28" s="39">
        <v>17591</v>
      </c>
      <c r="AX28" s="39">
        <v>30174</v>
      </c>
      <c r="AZ28" s="39">
        <v>35096</v>
      </c>
      <c r="BB28" s="39">
        <v>37120</v>
      </c>
      <c r="BD28" s="39">
        <v>29429</v>
      </c>
      <c r="BF28" s="39">
        <v>33783</v>
      </c>
    </row>
    <row r="29" spans="2:58" ht="13.5" thickBot="1" x14ac:dyDescent="0.25">
      <c r="B29" s="14" t="s">
        <v>83</v>
      </c>
      <c r="D29" s="28">
        <f>SUM(D19:D28)+D16</f>
        <v>1643931</v>
      </c>
      <c r="F29" s="28">
        <f>SUM(F19:F28)+F16</f>
        <v>1697123</v>
      </c>
      <c r="H29" s="28">
        <f>SUM(H19:H28)+H16</f>
        <v>1683498</v>
      </c>
      <c r="J29" s="29">
        <f>SUM(J19:J28)+J16</f>
        <v>1960710</v>
      </c>
      <c r="L29" s="28">
        <f>SUM(L19:L28)+L16</f>
        <v>1991364</v>
      </c>
      <c r="N29" s="28">
        <f>SUM(N19:N28)+N16</f>
        <v>2196684</v>
      </c>
      <c r="P29" s="28">
        <f>SUM(P19:P28)+P16</f>
        <v>2943862</v>
      </c>
      <c r="R29" s="29">
        <f>SUM(R19:R28)+R16</f>
        <v>3669684</v>
      </c>
      <c r="T29" s="29">
        <f>SUM(T19:T28)+T16</f>
        <v>3671932</v>
      </c>
      <c r="V29" s="28">
        <f>SUM(V19:V28)+V16</f>
        <v>4333494</v>
      </c>
      <c r="X29" s="28">
        <f>SUM(X19:X28)+X16</f>
        <v>4360204</v>
      </c>
      <c r="Z29" s="28">
        <f>SUM(Z19:Z28)+Z16</f>
        <v>5078752</v>
      </c>
      <c r="AB29" s="28">
        <f>SUM(AB19:AB28)+AB16</f>
        <v>5307852</v>
      </c>
      <c r="AD29" s="42">
        <v>5842287</v>
      </c>
      <c r="AF29" s="42">
        <f>SUM(AF19:AF28,AF16)</f>
        <v>5759471</v>
      </c>
      <c r="AH29" s="42">
        <v>6594651</v>
      </c>
      <c r="AJ29" s="28">
        <f>SUM(AJ19:AJ28)+AJ16</f>
        <v>6237718</v>
      </c>
      <c r="AL29" s="42">
        <f>SUM(AL16:AL28)</f>
        <v>6343850</v>
      </c>
      <c r="AN29" s="42">
        <f>SUM(AN16:AN28)</f>
        <v>6217758</v>
      </c>
      <c r="AP29" s="42">
        <f>SUM(AP16:AP28)</f>
        <v>7283119</v>
      </c>
      <c r="AR29" s="42">
        <f>SUM(AR16:AR28)</f>
        <v>6795485</v>
      </c>
      <c r="AT29" s="42">
        <f>SUM(AT16:AT28)</f>
        <v>6920312</v>
      </c>
      <c r="AV29" s="42">
        <f>SUM(AV16:AV28)</f>
        <v>7051174</v>
      </c>
      <c r="AX29" s="42">
        <f>SUM(AX16:AX28)</f>
        <v>7930380</v>
      </c>
      <c r="AZ29" s="42">
        <f>SUM(AZ16:AZ28)</f>
        <v>7550162</v>
      </c>
      <c r="BB29" s="42">
        <f>SUM(BB16:BB28)</f>
        <v>8110428</v>
      </c>
      <c r="BD29" s="42">
        <f>SUM(BD16:BD28)</f>
        <v>8205456</v>
      </c>
      <c r="BF29" s="42">
        <f>SUM(BF16:BF28)</f>
        <v>8956589</v>
      </c>
    </row>
    <row r="30" spans="2:58" ht="13.5" thickTop="1" x14ac:dyDescent="0.2">
      <c r="B30" s="11"/>
    </row>
    <row r="31" spans="2:58" ht="38.25" x14ac:dyDescent="0.2">
      <c r="B31" s="15" t="s">
        <v>84</v>
      </c>
      <c r="AD31" s="39"/>
      <c r="AL31" s="39"/>
      <c r="AN31" s="39"/>
      <c r="AP31" s="39"/>
      <c r="AR31" s="39"/>
      <c r="AT31" s="39"/>
      <c r="AV31" s="39"/>
      <c r="AX31" s="39"/>
      <c r="AZ31" s="39"/>
      <c r="BB31" s="39"/>
      <c r="BD31" s="39"/>
      <c r="BF31" s="39"/>
    </row>
    <row r="32" spans="2:58" x14ac:dyDescent="0.2">
      <c r="B32" s="13" t="s">
        <v>85</v>
      </c>
      <c r="D32" s="19">
        <v>11085</v>
      </c>
      <c r="F32" s="19">
        <v>11481</v>
      </c>
      <c r="H32" s="19">
        <v>10326</v>
      </c>
      <c r="J32" s="19">
        <v>13947</v>
      </c>
      <c r="L32" s="19">
        <v>11048</v>
      </c>
      <c r="N32" s="19">
        <v>8419</v>
      </c>
      <c r="P32" s="19">
        <v>11466</v>
      </c>
      <c r="R32" s="19">
        <v>17245</v>
      </c>
      <c r="T32" s="19">
        <v>13215</v>
      </c>
      <c r="V32" s="19">
        <v>16892</v>
      </c>
      <c r="X32" s="19">
        <v>16919</v>
      </c>
      <c r="Z32" s="39">
        <v>17200</v>
      </c>
      <c r="AB32" s="39">
        <v>17376</v>
      </c>
      <c r="AD32" s="39">
        <v>26738</v>
      </c>
      <c r="AF32" s="39">
        <v>26742</v>
      </c>
      <c r="AH32" s="39">
        <v>41566</v>
      </c>
      <c r="AJ32" s="39">
        <v>31767</v>
      </c>
      <c r="AL32" s="39">
        <v>29170</v>
      </c>
      <c r="AN32" s="39">
        <v>35587</v>
      </c>
      <c r="AP32" s="39">
        <v>33941</v>
      </c>
      <c r="AR32" s="39">
        <v>35295</v>
      </c>
      <c r="AT32" s="39">
        <v>38974</v>
      </c>
      <c r="AV32" s="39">
        <v>45118</v>
      </c>
      <c r="AX32" s="39">
        <v>37302</v>
      </c>
      <c r="AZ32" s="39">
        <v>32889</v>
      </c>
      <c r="BB32" s="39">
        <v>42375</v>
      </c>
      <c r="BD32" s="39">
        <v>39676</v>
      </c>
      <c r="BF32" s="39">
        <v>44611</v>
      </c>
    </row>
    <row r="33" spans="2:58" x14ac:dyDescent="0.2">
      <c r="B33" s="13" t="s">
        <v>86</v>
      </c>
      <c r="D33" s="19">
        <v>1454996</v>
      </c>
      <c r="F33" s="19">
        <v>1496894</v>
      </c>
      <c r="H33" s="19">
        <v>1480249</v>
      </c>
      <c r="J33" s="19">
        <v>1686778</v>
      </c>
      <c r="L33" s="19">
        <v>1719247</v>
      </c>
      <c r="N33" s="19">
        <v>1925049</v>
      </c>
      <c r="P33" s="19">
        <v>2614146</v>
      </c>
      <c r="R33" s="19">
        <v>3346722</v>
      </c>
      <c r="T33" s="19">
        <v>3324684</v>
      </c>
      <c r="V33" s="19">
        <v>3634211</v>
      </c>
      <c r="X33" s="19">
        <v>3706937</v>
      </c>
      <c r="Z33" s="39">
        <v>4401254</v>
      </c>
      <c r="AB33" s="39">
        <v>4630553</v>
      </c>
      <c r="AD33" s="39">
        <v>5140642</v>
      </c>
      <c r="AF33" s="39">
        <v>5039624</v>
      </c>
      <c r="AH33" s="39">
        <v>5838612</v>
      </c>
      <c r="AJ33" s="39">
        <v>5467274</v>
      </c>
      <c r="AL33" s="39">
        <v>5528701</v>
      </c>
      <c r="AN33" s="39">
        <v>5370466</v>
      </c>
      <c r="AP33" s="39">
        <v>6390526</v>
      </c>
      <c r="AR33" s="39">
        <v>5920924</v>
      </c>
      <c r="AT33" s="39">
        <v>6037105</v>
      </c>
      <c r="AV33" s="39">
        <v>6085767</v>
      </c>
      <c r="AX33" s="39">
        <v>6964153</v>
      </c>
      <c r="AZ33" s="39">
        <v>6578390</v>
      </c>
      <c r="BB33" s="39">
        <v>7033839</v>
      </c>
      <c r="BD33" s="39">
        <v>7122912</v>
      </c>
      <c r="BF33" s="39">
        <v>7894541</v>
      </c>
    </row>
    <row r="34" spans="2:58" x14ac:dyDescent="0.2">
      <c r="B34" s="13" t="s">
        <v>87</v>
      </c>
      <c r="D34" s="19">
        <v>0</v>
      </c>
      <c r="F34" s="19">
        <v>0</v>
      </c>
      <c r="H34" s="19">
        <v>0</v>
      </c>
      <c r="J34" s="19">
        <v>0</v>
      </c>
      <c r="L34" s="19">
        <v>0</v>
      </c>
      <c r="N34" s="19">
        <v>0</v>
      </c>
      <c r="P34" s="19">
        <v>0</v>
      </c>
      <c r="R34" s="19">
        <v>0</v>
      </c>
      <c r="T34" s="19">
        <v>0</v>
      </c>
      <c r="V34" s="19">
        <v>0</v>
      </c>
      <c r="X34" s="19">
        <v>0</v>
      </c>
      <c r="Z34" s="19">
        <v>0</v>
      </c>
      <c r="AB34" s="19">
        <v>0</v>
      </c>
      <c r="AD34" s="19">
        <v>0</v>
      </c>
      <c r="AF34" s="19">
        <v>0</v>
      </c>
      <c r="AH34" s="19">
        <v>0</v>
      </c>
      <c r="AJ34" s="19">
        <v>0</v>
      </c>
      <c r="AL34" s="19">
        <v>0</v>
      </c>
      <c r="AN34" s="19">
        <v>0</v>
      </c>
      <c r="AP34" s="19">
        <v>0</v>
      </c>
      <c r="AR34" s="19">
        <v>0</v>
      </c>
      <c r="AT34" s="39">
        <v>14984</v>
      </c>
      <c r="AV34" s="39">
        <v>13219</v>
      </c>
      <c r="AX34" s="19">
        <v>0</v>
      </c>
      <c r="AZ34" s="19">
        <v>0</v>
      </c>
      <c r="BB34" s="19">
        <v>0</v>
      </c>
      <c r="BD34" s="19">
        <v>0</v>
      </c>
      <c r="BF34" s="19">
        <v>0</v>
      </c>
    </row>
    <row r="35" spans="2:58" x14ac:dyDescent="0.2">
      <c r="B35" s="13" t="s">
        <v>88</v>
      </c>
      <c r="D35" s="19">
        <v>0</v>
      </c>
      <c r="F35" s="19">
        <v>0</v>
      </c>
      <c r="H35" s="19">
        <v>0</v>
      </c>
      <c r="J35" s="19">
        <v>0</v>
      </c>
      <c r="L35" s="19">
        <v>0</v>
      </c>
      <c r="N35" s="19">
        <v>60000</v>
      </c>
      <c r="P35" s="19">
        <v>60000</v>
      </c>
      <c r="R35" s="19">
        <v>13500</v>
      </c>
      <c r="T35" s="19">
        <v>15000</v>
      </c>
      <c r="V35" s="19">
        <v>0</v>
      </c>
      <c r="X35" s="19">
        <v>0</v>
      </c>
      <c r="Z35" s="19">
        <v>0</v>
      </c>
      <c r="AB35" s="19">
        <v>0</v>
      </c>
      <c r="AD35" s="19">
        <v>0</v>
      </c>
      <c r="AF35" s="19">
        <v>0</v>
      </c>
      <c r="AH35" s="19">
        <v>0</v>
      </c>
      <c r="AJ35" s="19">
        <v>0</v>
      </c>
      <c r="AL35" s="19">
        <v>0</v>
      </c>
      <c r="AN35" s="19">
        <v>0</v>
      </c>
      <c r="AP35" s="19">
        <v>0</v>
      </c>
      <c r="AR35" s="19">
        <v>0</v>
      </c>
      <c r="AT35" s="19">
        <v>0</v>
      </c>
      <c r="AV35" s="19">
        <v>0</v>
      </c>
      <c r="AX35" s="19">
        <v>0</v>
      </c>
      <c r="AZ35" s="19">
        <v>0</v>
      </c>
      <c r="BB35" s="19">
        <v>0</v>
      </c>
      <c r="BD35" s="19">
        <v>0</v>
      </c>
      <c r="BF35" s="19">
        <v>0</v>
      </c>
    </row>
    <row r="36" spans="2:58" x14ac:dyDescent="0.2">
      <c r="B36" s="13" t="s">
        <v>89</v>
      </c>
      <c r="D36" s="19">
        <v>0</v>
      </c>
      <c r="F36" s="19">
        <v>0</v>
      </c>
      <c r="H36" s="19">
        <v>0</v>
      </c>
      <c r="J36" s="19">
        <v>0</v>
      </c>
      <c r="L36" s="19">
        <v>0</v>
      </c>
      <c r="N36" s="19">
        <v>0</v>
      </c>
      <c r="P36" s="19">
        <v>0</v>
      </c>
      <c r="R36" s="19">
        <v>0</v>
      </c>
      <c r="T36" s="19">
        <v>0</v>
      </c>
      <c r="V36" s="19">
        <v>39804</v>
      </c>
      <c r="X36" s="19">
        <v>0</v>
      </c>
      <c r="Z36" s="19">
        <v>0</v>
      </c>
      <c r="AB36" s="19">
        <v>0</v>
      </c>
      <c r="AD36" s="19">
        <v>0</v>
      </c>
      <c r="AF36" s="19">
        <v>0</v>
      </c>
      <c r="AH36" s="19">
        <v>0</v>
      </c>
      <c r="AJ36" s="19">
        <v>0</v>
      </c>
      <c r="AL36" s="19">
        <v>0</v>
      </c>
      <c r="AN36" s="19">
        <v>0</v>
      </c>
      <c r="AP36" s="19">
        <v>0</v>
      </c>
      <c r="AR36" s="19">
        <v>0</v>
      </c>
      <c r="AT36" s="19">
        <v>0</v>
      </c>
      <c r="AV36" s="19">
        <v>0</v>
      </c>
      <c r="AX36" s="19">
        <v>0</v>
      </c>
      <c r="AZ36" s="19">
        <v>0</v>
      </c>
      <c r="BB36" s="19">
        <v>0</v>
      </c>
      <c r="BD36" s="19">
        <v>0</v>
      </c>
      <c r="BF36" s="19">
        <v>0</v>
      </c>
    </row>
    <row r="37" spans="2:58" x14ac:dyDescent="0.2">
      <c r="B37" s="13" t="s">
        <v>90</v>
      </c>
      <c r="D37" s="20">
        <v>25603</v>
      </c>
      <c r="F37" s="20">
        <v>30812</v>
      </c>
      <c r="H37" s="20">
        <v>35699</v>
      </c>
      <c r="J37" s="20">
        <v>42541</v>
      </c>
      <c r="L37" s="20">
        <v>29373</v>
      </c>
      <c r="N37" s="20">
        <v>34475</v>
      </c>
      <c r="P37" s="20">
        <v>45846</v>
      </c>
      <c r="R37" s="20">
        <v>63455</v>
      </c>
      <c r="T37" s="20">
        <v>58093</v>
      </c>
      <c r="V37" s="20">
        <v>81428</v>
      </c>
      <c r="X37" s="20">
        <v>77141</v>
      </c>
      <c r="Z37" s="40">
        <v>79374</v>
      </c>
      <c r="AB37" s="40">
        <v>68420</v>
      </c>
      <c r="AD37" s="40">
        <v>73479</v>
      </c>
      <c r="AF37" s="40">
        <v>86988</v>
      </c>
      <c r="AH37" s="40">
        <v>97334</v>
      </c>
      <c r="AJ37" s="40">
        <v>87051</v>
      </c>
      <c r="AL37" s="40">
        <v>100574</v>
      </c>
      <c r="AN37" s="40">
        <v>104759</v>
      </c>
      <c r="AP37" s="40">
        <v>117508</v>
      </c>
      <c r="AR37" s="40">
        <v>103927</v>
      </c>
      <c r="AT37" s="40">
        <v>100415</v>
      </c>
      <c r="AV37" s="40">
        <v>118482</v>
      </c>
      <c r="AX37" s="40">
        <v>129621</v>
      </c>
      <c r="AZ37" s="40">
        <v>119716</v>
      </c>
      <c r="BB37" s="40">
        <v>131952</v>
      </c>
      <c r="BD37" s="40">
        <v>145731</v>
      </c>
      <c r="BF37" s="40">
        <v>144568</v>
      </c>
    </row>
    <row r="38" spans="2:58" x14ac:dyDescent="0.2">
      <c r="B38" s="14" t="s">
        <v>91</v>
      </c>
      <c r="D38" s="19">
        <f>SUM(D32:D37)</f>
        <v>1491684</v>
      </c>
      <c r="F38" s="19">
        <f>SUM(F32:F37)</f>
        <v>1539187</v>
      </c>
      <c r="H38" s="19">
        <f>SUM(H32:H37)</f>
        <v>1526274</v>
      </c>
      <c r="J38" s="19">
        <f>SUM(J32:J37)</f>
        <v>1743266</v>
      </c>
      <c r="L38" s="19">
        <f>SUM(L32:L37)</f>
        <v>1759668</v>
      </c>
      <c r="N38" s="19">
        <f>SUM(N32:N37)</f>
        <v>2027943</v>
      </c>
      <c r="P38" s="19">
        <f>SUM(P32:P37)</f>
        <v>2731458</v>
      </c>
      <c r="R38" s="19">
        <f>SUM(R32:R37)</f>
        <v>3440922</v>
      </c>
      <c r="T38" s="19">
        <f>SUM(T32:T37)</f>
        <v>3410992</v>
      </c>
      <c r="V38" s="19">
        <f>SUM(V32:V37)</f>
        <v>3772335</v>
      </c>
      <c r="X38" s="19">
        <f>SUM(X32:X37)</f>
        <v>3800997</v>
      </c>
      <c r="Z38" s="19">
        <f>SUM(Z32:Z37)</f>
        <v>4497828</v>
      </c>
      <c r="AB38" s="19">
        <f>SUM(AB32:AB37)</f>
        <v>4716349</v>
      </c>
      <c r="AD38" s="19">
        <v>5240859</v>
      </c>
      <c r="AF38" s="39">
        <v>5153354</v>
      </c>
      <c r="AH38" s="39">
        <v>5977512</v>
      </c>
      <c r="AJ38" s="19">
        <f>SUM(AJ32:AJ37)</f>
        <v>5586092</v>
      </c>
      <c r="AL38" s="19">
        <v>5658445</v>
      </c>
      <c r="AN38" s="19">
        <f>SUM(AN32:AN37)</f>
        <v>5510812</v>
      </c>
      <c r="AP38" s="19">
        <f>SUM(AP32:AP37)</f>
        <v>6541975</v>
      </c>
      <c r="AR38" s="19">
        <f>SUM(AR32:AR37)</f>
        <v>6060146</v>
      </c>
      <c r="AT38" s="19">
        <f>SUM(AT32:AT37)</f>
        <v>6191478</v>
      </c>
      <c r="AV38" s="19">
        <f>SUM(AV32:AV37)</f>
        <v>6262586</v>
      </c>
      <c r="AX38" s="19">
        <f>SUM(AX32:AX37)</f>
        <v>7131076</v>
      </c>
      <c r="AZ38" s="19">
        <f>SUM(AZ32:AZ37)</f>
        <v>6730995</v>
      </c>
      <c r="BB38" s="19">
        <f>SUM(BB32:BB37)</f>
        <v>7208166</v>
      </c>
      <c r="BD38" s="19">
        <f>SUM(BD32:BD37)</f>
        <v>7308319</v>
      </c>
      <c r="BF38" s="19">
        <f>SUM(BF32:BF37)</f>
        <v>8083720</v>
      </c>
    </row>
    <row r="39" spans="2:58" x14ac:dyDescent="0.2">
      <c r="B39" s="11"/>
      <c r="L39" s="19"/>
      <c r="N39" s="19"/>
    </row>
    <row r="40" spans="2:58" x14ac:dyDescent="0.2">
      <c r="B40" s="11" t="s">
        <v>92</v>
      </c>
      <c r="L40" s="19"/>
      <c r="N40" s="19"/>
      <c r="AD40" s="39"/>
      <c r="AL40" s="39"/>
      <c r="AN40" s="39"/>
      <c r="AP40" s="39"/>
      <c r="AR40" s="39"/>
      <c r="AT40" s="39"/>
      <c r="AV40" s="39"/>
      <c r="AX40" s="39"/>
      <c r="AZ40" s="39"/>
      <c r="BB40" s="39"/>
      <c r="BD40" s="39"/>
      <c r="BF40" s="39"/>
    </row>
    <row r="41" spans="2:58" x14ac:dyDescent="0.2">
      <c r="B41" s="13" t="s">
        <v>93</v>
      </c>
      <c r="D41" s="19">
        <v>0</v>
      </c>
      <c r="F41" s="19">
        <v>0</v>
      </c>
      <c r="H41" s="19">
        <v>0</v>
      </c>
      <c r="J41" s="19">
        <v>60000</v>
      </c>
      <c r="L41" s="19">
        <v>60000</v>
      </c>
      <c r="N41" s="19">
        <v>0</v>
      </c>
      <c r="P41" s="19">
        <v>0</v>
      </c>
      <c r="R41" s="19">
        <v>26525</v>
      </c>
      <c r="S41" s="19"/>
      <c r="T41" s="19">
        <v>49026</v>
      </c>
      <c r="U41" s="19"/>
      <c r="V41" s="19">
        <v>0</v>
      </c>
      <c r="W41" s="19"/>
      <c r="X41" s="19">
        <v>0</v>
      </c>
      <c r="Z41" s="39">
        <v>13665</v>
      </c>
      <c r="AB41" s="39">
        <v>14296</v>
      </c>
      <c r="AD41" s="39">
        <v>14769</v>
      </c>
      <c r="AF41" s="39">
        <v>15747</v>
      </c>
      <c r="AH41" s="39">
        <v>16138</v>
      </c>
      <c r="AJ41" s="39">
        <v>17120</v>
      </c>
      <c r="AL41" s="39">
        <v>15639</v>
      </c>
      <c r="AN41" s="39">
        <v>15801</v>
      </c>
      <c r="AP41" s="39">
        <v>18411</v>
      </c>
      <c r="AR41" s="39">
        <v>14429</v>
      </c>
      <c r="AT41" s="19">
        <v>0</v>
      </c>
      <c r="AV41" s="19">
        <v>0</v>
      </c>
      <c r="AX41" s="19">
        <v>0</v>
      </c>
      <c r="AZ41" s="19">
        <v>0</v>
      </c>
      <c r="BB41" s="19">
        <v>0</v>
      </c>
      <c r="BD41" s="19">
        <v>0</v>
      </c>
      <c r="BF41" s="19">
        <v>0</v>
      </c>
    </row>
    <row r="42" spans="2:58" x14ac:dyDescent="0.2">
      <c r="B42" s="13" t="s">
        <v>94</v>
      </c>
      <c r="D42" s="19">
        <v>0</v>
      </c>
      <c r="F42" s="19">
        <v>0</v>
      </c>
      <c r="H42" s="19">
        <v>0</v>
      </c>
      <c r="J42" s="19">
        <v>0</v>
      </c>
      <c r="L42" s="19">
        <v>0</v>
      </c>
      <c r="N42" s="19">
        <v>0</v>
      </c>
      <c r="P42" s="19">
        <v>0</v>
      </c>
      <c r="R42" s="19">
        <v>0</v>
      </c>
      <c r="S42" s="19"/>
      <c r="T42" s="19">
        <v>0</v>
      </c>
      <c r="U42" s="19"/>
      <c r="V42" s="19">
        <v>59625</v>
      </c>
      <c r="W42" s="19"/>
      <c r="X42" s="19">
        <v>48304</v>
      </c>
      <c r="Z42" s="39">
        <v>59877</v>
      </c>
      <c r="AB42" s="39">
        <v>28681</v>
      </c>
      <c r="AD42" s="39">
        <v>15850</v>
      </c>
      <c r="AF42" s="39">
        <v>30945</v>
      </c>
      <c r="AH42" s="39">
        <v>25914</v>
      </c>
      <c r="AJ42" s="39">
        <v>26166</v>
      </c>
      <c r="AL42" s="39">
        <v>12580</v>
      </c>
      <c r="AN42" s="39">
        <v>20379</v>
      </c>
      <c r="AP42" s="39">
        <v>8555</v>
      </c>
      <c r="AR42" s="39">
        <v>6794</v>
      </c>
      <c r="AT42" s="39">
        <v>5788</v>
      </c>
      <c r="AV42" s="19">
        <v>0</v>
      </c>
      <c r="AX42" s="19">
        <v>0</v>
      </c>
      <c r="AZ42" s="19">
        <v>0</v>
      </c>
      <c r="BB42" s="19">
        <v>0</v>
      </c>
      <c r="BD42" s="19">
        <v>0</v>
      </c>
      <c r="BF42" s="19">
        <v>0</v>
      </c>
    </row>
    <row r="43" spans="2:58" x14ac:dyDescent="0.2">
      <c r="B43" s="13" t="s">
        <v>78</v>
      </c>
      <c r="D43" s="19">
        <v>0</v>
      </c>
      <c r="F43" s="19">
        <v>0</v>
      </c>
      <c r="H43" s="19">
        <v>0</v>
      </c>
      <c r="J43" s="19">
        <v>0</v>
      </c>
      <c r="L43" s="19">
        <v>0</v>
      </c>
      <c r="N43" s="19">
        <v>0</v>
      </c>
      <c r="P43" s="19">
        <v>0</v>
      </c>
      <c r="R43" s="19">
        <v>0</v>
      </c>
      <c r="S43" s="19"/>
      <c r="T43" s="19">
        <v>0</v>
      </c>
      <c r="U43" s="19"/>
      <c r="V43" s="19">
        <v>0</v>
      </c>
      <c r="W43" s="19"/>
      <c r="X43" s="19">
        <v>0</v>
      </c>
      <c r="Z43" s="19">
        <v>0</v>
      </c>
      <c r="AB43" s="19">
        <v>0</v>
      </c>
      <c r="AD43" s="19">
        <v>0</v>
      </c>
      <c r="AF43" s="19">
        <v>0</v>
      </c>
      <c r="AH43" s="19">
        <v>0</v>
      </c>
      <c r="AJ43" s="19">
        <v>0</v>
      </c>
      <c r="AL43" s="19">
        <v>0</v>
      </c>
      <c r="AN43" s="19">
        <v>0</v>
      </c>
      <c r="AP43" s="19">
        <v>0</v>
      </c>
      <c r="AR43" s="19">
        <v>0</v>
      </c>
      <c r="AT43" s="19">
        <v>0</v>
      </c>
      <c r="AV43" s="39">
        <v>1471</v>
      </c>
      <c r="AX43" s="39">
        <v>1471</v>
      </c>
      <c r="AZ43" s="19">
        <v>1471</v>
      </c>
      <c r="BB43" s="19">
        <v>25146</v>
      </c>
      <c r="BD43" s="19">
        <v>25098</v>
      </c>
      <c r="BF43" s="19">
        <v>25051</v>
      </c>
    </row>
    <row r="44" spans="2:58" x14ac:dyDescent="0.2">
      <c r="B44" s="13" t="s">
        <v>95</v>
      </c>
      <c r="D44" s="20">
        <v>6623</v>
      </c>
      <c r="F44" s="20">
        <v>6925</v>
      </c>
      <c r="H44" s="20">
        <v>7289</v>
      </c>
      <c r="J44" s="20">
        <v>8007</v>
      </c>
      <c r="L44" s="20">
        <v>11406</v>
      </c>
      <c r="N44" s="20">
        <v>11370</v>
      </c>
      <c r="P44" s="20">
        <v>16052</v>
      </c>
      <c r="R44" s="20">
        <v>12403</v>
      </c>
      <c r="S44" s="19"/>
      <c r="T44" s="20">
        <v>21940</v>
      </c>
      <c r="U44" s="19"/>
      <c r="V44" s="20">
        <v>19751</v>
      </c>
      <c r="W44" s="19"/>
      <c r="X44" s="20">
        <v>18979</v>
      </c>
      <c r="Z44" s="40">
        <v>20309</v>
      </c>
      <c r="AB44" s="40">
        <v>26562</v>
      </c>
      <c r="AD44" s="40">
        <v>27879</v>
      </c>
      <c r="AF44" s="40">
        <v>26777</v>
      </c>
      <c r="AH44" s="40">
        <v>29831</v>
      </c>
      <c r="AJ44" s="40">
        <v>31494</v>
      </c>
      <c r="AL44" s="40">
        <v>31239</v>
      </c>
      <c r="AN44" s="40">
        <v>32800</v>
      </c>
      <c r="AP44" s="40">
        <v>49905</v>
      </c>
      <c r="AR44" s="40">
        <v>52574</v>
      </c>
      <c r="AT44" s="40">
        <v>53667</v>
      </c>
      <c r="AV44" s="40">
        <v>59243</v>
      </c>
      <c r="AX44" s="40">
        <v>73043</v>
      </c>
      <c r="AZ44" s="40">
        <v>66965</v>
      </c>
      <c r="BB44" s="40">
        <v>106211</v>
      </c>
      <c r="BD44" s="40">
        <v>121552</v>
      </c>
      <c r="BF44" s="40">
        <v>143391</v>
      </c>
    </row>
    <row r="45" spans="2:58" x14ac:dyDescent="0.2">
      <c r="B45" s="14" t="s">
        <v>96</v>
      </c>
      <c r="D45" s="19">
        <f>SUM(D41:D44)+D38</f>
        <v>1498307</v>
      </c>
      <c r="F45" s="19">
        <f>SUM(F41:F44)+F38</f>
        <v>1546112</v>
      </c>
      <c r="H45" s="19">
        <f>SUM(H41:H44)+H38</f>
        <v>1533563</v>
      </c>
      <c r="J45" s="21">
        <f>SUM(J41:J44)+J38</f>
        <v>1811273</v>
      </c>
      <c r="L45" s="19">
        <f>SUM(L41:L44)+L38</f>
        <v>1831074</v>
      </c>
      <c r="N45" s="19">
        <f>SUM(N41:N44)+N38</f>
        <v>2039313</v>
      </c>
      <c r="P45" s="21">
        <f>SUM(P41:P44)+P38</f>
        <v>2747510</v>
      </c>
      <c r="R45" s="19">
        <f>SUM(R41:R44)+R38</f>
        <v>3479850</v>
      </c>
      <c r="S45" s="19"/>
      <c r="T45" s="19">
        <f>SUM(T41:T44)+T38</f>
        <v>3481958</v>
      </c>
      <c r="U45" s="19"/>
      <c r="V45" s="19">
        <f>SUM(V41:V44)+V38</f>
        <v>3851711</v>
      </c>
      <c r="W45" s="19"/>
      <c r="X45" s="19">
        <f>SUM(X41:X44)+X38</f>
        <v>3868280</v>
      </c>
      <c r="Z45" s="19">
        <f>SUM(Z41:Z44)+Z38</f>
        <v>4591679</v>
      </c>
      <c r="AB45" s="19">
        <f>SUM(AB41:AB44)+AB38</f>
        <v>4785888</v>
      </c>
      <c r="AD45" s="19">
        <v>5299357</v>
      </c>
      <c r="AF45" s="39">
        <v>5226823</v>
      </c>
      <c r="AH45" s="39">
        <v>6049395</v>
      </c>
      <c r="AJ45" s="19">
        <f>SUM(AJ41:AJ44)+AJ38</f>
        <v>5660872</v>
      </c>
      <c r="AL45" s="19">
        <v>5717903</v>
      </c>
      <c r="AN45" s="19">
        <f>SUM(AN38:AN44)</f>
        <v>5579792</v>
      </c>
      <c r="AP45" s="19">
        <f>SUM(AP38:AP44)</f>
        <v>6618846</v>
      </c>
      <c r="AR45" s="19">
        <f>SUM(AR38:AR44)</f>
        <v>6133943</v>
      </c>
      <c r="AT45" s="19">
        <f>SUM(AT38:AT44)</f>
        <v>6250933</v>
      </c>
      <c r="AV45" s="19">
        <f>SUM(AV38:AV44)</f>
        <v>6323300</v>
      </c>
      <c r="AX45" s="19">
        <f>SUM(AX38:AX44)</f>
        <v>7205590</v>
      </c>
      <c r="AZ45" s="19">
        <f>SUM(AZ38:AZ44)</f>
        <v>6799431</v>
      </c>
      <c r="BB45" s="19">
        <f>SUM(BB38:BB44)</f>
        <v>7339523</v>
      </c>
      <c r="BD45" s="19">
        <f>SUM(BD38:BD44)</f>
        <v>7454969</v>
      </c>
      <c r="BF45" s="19">
        <f>SUM(BF38:BF44)</f>
        <v>8252162</v>
      </c>
    </row>
    <row r="46" spans="2:58" x14ac:dyDescent="0.2">
      <c r="B46" s="12"/>
      <c r="AD46" s="39"/>
      <c r="AL46" s="39"/>
      <c r="AN46" s="39"/>
      <c r="AP46" s="39"/>
      <c r="AR46" s="39"/>
      <c r="AT46" s="39"/>
      <c r="AV46" s="39"/>
      <c r="AX46" s="39"/>
      <c r="AZ46" s="39"/>
      <c r="BB46" s="39"/>
      <c r="BD46" s="39"/>
      <c r="BF46" s="39"/>
    </row>
    <row r="47" spans="2:58" x14ac:dyDescent="0.2">
      <c r="B47" s="18" t="s">
        <v>97</v>
      </c>
      <c r="D47" s="19">
        <v>154800</v>
      </c>
      <c r="F47" s="19">
        <v>154800</v>
      </c>
      <c r="H47" s="19">
        <v>154800</v>
      </c>
      <c r="J47" s="19">
        <v>154800</v>
      </c>
      <c r="L47" s="19">
        <v>154800</v>
      </c>
      <c r="N47" s="19">
        <v>154800</v>
      </c>
      <c r="P47" s="19">
        <v>154800</v>
      </c>
      <c r="R47" s="19">
        <v>154800</v>
      </c>
      <c r="S47" s="19"/>
      <c r="T47" s="19">
        <v>154800</v>
      </c>
      <c r="U47" s="19"/>
      <c r="V47" s="19">
        <v>0</v>
      </c>
      <c r="W47" s="19"/>
      <c r="X47" s="19">
        <v>0</v>
      </c>
      <c r="Z47" s="19">
        <v>0</v>
      </c>
      <c r="AB47" s="19">
        <v>0</v>
      </c>
      <c r="AD47" s="19">
        <v>0</v>
      </c>
      <c r="AF47" s="19">
        <v>0</v>
      </c>
      <c r="AH47" s="19">
        <v>0</v>
      </c>
      <c r="AJ47" s="19">
        <v>0</v>
      </c>
      <c r="AL47" s="19">
        <v>0</v>
      </c>
      <c r="AN47" s="19">
        <v>0</v>
      </c>
      <c r="AP47" s="19">
        <v>0</v>
      </c>
      <c r="AR47" s="19">
        <v>0</v>
      </c>
      <c r="AT47" s="19">
        <v>0</v>
      </c>
      <c r="AV47" s="19">
        <v>0</v>
      </c>
      <c r="AX47" s="19">
        <v>0</v>
      </c>
      <c r="AZ47" s="19">
        <v>0</v>
      </c>
      <c r="BB47" s="19">
        <v>0</v>
      </c>
      <c r="BD47" s="19">
        <v>0</v>
      </c>
      <c r="BF47" s="19">
        <v>0</v>
      </c>
    </row>
    <row r="48" spans="2:58" x14ac:dyDescent="0.2">
      <c r="B48" s="18" t="s">
        <v>98</v>
      </c>
      <c r="D48" s="19">
        <v>0</v>
      </c>
      <c r="F48" s="19">
        <v>0</v>
      </c>
      <c r="H48" s="19">
        <v>0</v>
      </c>
      <c r="J48" s="19">
        <v>0</v>
      </c>
      <c r="L48" s="19">
        <v>0</v>
      </c>
      <c r="N48" s="19">
        <v>0</v>
      </c>
      <c r="P48" s="19">
        <v>10735</v>
      </c>
      <c r="R48" s="19">
        <v>10735</v>
      </c>
      <c r="S48" s="19"/>
      <c r="T48" s="19">
        <v>10735</v>
      </c>
      <c r="U48" s="19"/>
      <c r="V48" s="19">
        <v>0</v>
      </c>
      <c r="W48" s="19"/>
      <c r="X48" s="19">
        <v>0</v>
      </c>
      <c r="Z48" s="19">
        <v>0</v>
      </c>
      <c r="AB48" s="19">
        <v>0</v>
      </c>
      <c r="AD48" s="19">
        <v>0</v>
      </c>
      <c r="AF48" s="19">
        <v>0</v>
      </c>
      <c r="AH48" s="19">
        <v>0</v>
      </c>
      <c r="AJ48" s="19">
        <v>0</v>
      </c>
      <c r="AL48" s="19">
        <v>0</v>
      </c>
      <c r="AN48" s="19">
        <v>0</v>
      </c>
      <c r="AP48" s="19">
        <v>0</v>
      </c>
      <c r="AR48" s="19">
        <v>0</v>
      </c>
      <c r="AT48" s="19">
        <v>0</v>
      </c>
      <c r="AV48" s="19">
        <v>0</v>
      </c>
      <c r="AX48" s="19">
        <v>0</v>
      </c>
      <c r="AZ48" s="19">
        <v>0</v>
      </c>
      <c r="BB48" s="19">
        <v>0</v>
      </c>
      <c r="BD48" s="19">
        <v>0</v>
      </c>
      <c r="BF48" s="19">
        <v>0</v>
      </c>
    </row>
    <row r="49" spans="2:60" x14ac:dyDescent="0.2">
      <c r="B49" s="16"/>
      <c r="J49" s="19"/>
      <c r="AD49" s="39"/>
      <c r="AL49" s="39"/>
      <c r="AN49" s="39"/>
      <c r="AP49" s="39"/>
      <c r="AR49" s="39"/>
      <c r="AT49" s="39"/>
      <c r="AV49" s="39"/>
      <c r="AX49" s="39"/>
      <c r="AZ49" s="39"/>
      <c r="BB49" s="39"/>
      <c r="BD49" s="39"/>
      <c r="BF49" s="39"/>
    </row>
    <row r="50" spans="2:60" x14ac:dyDescent="0.2">
      <c r="B50" s="12" t="s">
        <v>99</v>
      </c>
      <c r="J50" s="19"/>
      <c r="AD50" s="39"/>
      <c r="AL50" s="39"/>
      <c r="AN50" s="39"/>
      <c r="AP50" s="39"/>
      <c r="AR50" s="39"/>
      <c r="AT50" s="39"/>
      <c r="AV50" s="39"/>
      <c r="AX50" s="39"/>
      <c r="AZ50" s="39"/>
      <c r="BB50" s="39"/>
      <c r="BD50" s="39"/>
      <c r="BF50" s="39"/>
    </row>
    <row r="51" spans="2:60" x14ac:dyDescent="0.2">
      <c r="B51" s="16" t="s">
        <v>100</v>
      </c>
      <c r="D51" s="19">
        <v>346</v>
      </c>
      <c r="F51" s="19">
        <v>365</v>
      </c>
      <c r="H51" s="19">
        <v>368</v>
      </c>
      <c r="J51" s="19">
        <v>376</v>
      </c>
      <c r="L51" s="19">
        <v>436</v>
      </c>
      <c r="N51" s="19">
        <v>449</v>
      </c>
      <c r="P51" s="19">
        <v>455</v>
      </c>
      <c r="R51" s="19">
        <v>486</v>
      </c>
      <c r="S51" s="19"/>
      <c r="T51" s="19">
        <v>497</v>
      </c>
      <c r="U51" s="19"/>
      <c r="V51" s="19">
        <v>3384</v>
      </c>
      <c r="W51" s="19"/>
      <c r="X51" s="19">
        <v>3390</v>
      </c>
      <c r="Z51" s="39">
        <v>3404</v>
      </c>
      <c r="AB51" s="39">
        <v>3426</v>
      </c>
      <c r="AD51" s="39">
        <v>3464</v>
      </c>
      <c r="AF51" s="39">
        <v>3502</v>
      </c>
      <c r="AH51" s="39">
        <v>3528</v>
      </c>
      <c r="AJ51" s="39">
        <v>3592</v>
      </c>
      <c r="AL51" s="39">
        <v>3632</v>
      </c>
      <c r="AN51" s="39">
        <v>3659</v>
      </c>
      <c r="AP51" s="39">
        <v>3687</v>
      </c>
      <c r="AR51" s="39">
        <v>3773</v>
      </c>
      <c r="AT51" s="39">
        <v>3830</v>
      </c>
      <c r="AV51" s="39">
        <v>3906</v>
      </c>
      <c r="AX51" s="39">
        <v>3960</v>
      </c>
      <c r="AZ51" s="39">
        <v>4003</v>
      </c>
      <c r="BB51" s="39">
        <v>4048</v>
      </c>
      <c r="BD51" s="39">
        <v>4080</v>
      </c>
      <c r="BF51" s="39">
        <v>4118</v>
      </c>
    </row>
    <row r="52" spans="2:60" x14ac:dyDescent="0.2">
      <c r="B52" s="16" t="s">
        <v>101</v>
      </c>
      <c r="D52" s="19">
        <v>0</v>
      </c>
      <c r="F52" s="19">
        <v>0</v>
      </c>
      <c r="H52" s="19">
        <v>0</v>
      </c>
      <c r="J52" s="19">
        <v>0</v>
      </c>
      <c r="L52" s="19">
        <v>0</v>
      </c>
      <c r="N52" s="19">
        <v>0</v>
      </c>
      <c r="P52" s="19">
        <v>0</v>
      </c>
      <c r="R52" s="19">
        <v>0</v>
      </c>
      <c r="S52" s="19"/>
      <c r="T52" s="19">
        <v>0</v>
      </c>
      <c r="U52" s="19"/>
      <c r="V52" s="19">
        <v>0</v>
      </c>
      <c r="W52" s="19"/>
      <c r="X52" s="19">
        <v>0</v>
      </c>
      <c r="Z52" s="19">
        <v>0</v>
      </c>
      <c r="AB52" s="19">
        <v>0</v>
      </c>
      <c r="AD52" s="19">
        <v>0</v>
      </c>
      <c r="AF52" s="19">
        <v>0</v>
      </c>
      <c r="AH52" s="19">
        <v>0</v>
      </c>
      <c r="AJ52" s="19">
        <v>0</v>
      </c>
      <c r="AL52" s="39">
        <v>-19725</v>
      </c>
      <c r="AN52" s="39">
        <v>-34759</v>
      </c>
      <c r="AP52" s="39">
        <v>-56936</v>
      </c>
      <c r="AR52" s="39">
        <v>-108096</v>
      </c>
      <c r="AT52" s="39">
        <v>-154692</v>
      </c>
      <c r="AV52" s="39">
        <v>-176043</v>
      </c>
      <c r="AX52" s="39">
        <v>-193724</v>
      </c>
      <c r="AZ52" s="39">
        <v>-210702</v>
      </c>
      <c r="BB52" s="39">
        <v>-243405</v>
      </c>
      <c r="BD52" s="39">
        <v>-287978</v>
      </c>
      <c r="BF52" s="39">
        <v>-368867</v>
      </c>
    </row>
    <row r="53" spans="2:60" x14ac:dyDescent="0.2">
      <c r="B53" s="13" t="s">
        <v>102</v>
      </c>
      <c r="D53" s="19">
        <v>22227</v>
      </c>
      <c r="F53" s="19">
        <v>25229</v>
      </c>
      <c r="H53" s="19">
        <v>27972</v>
      </c>
      <c r="J53" s="19">
        <v>30439</v>
      </c>
      <c r="L53" s="19">
        <v>48769</v>
      </c>
      <c r="N53" s="19">
        <v>51890</v>
      </c>
      <c r="P53" s="19">
        <v>76718</v>
      </c>
      <c r="R53" s="19">
        <v>79706</v>
      </c>
      <c r="S53" s="19"/>
      <c r="T53" s="19">
        <v>84532</v>
      </c>
      <c r="U53" s="19"/>
      <c r="V53" s="19">
        <v>550952</v>
      </c>
      <c r="W53" s="19"/>
      <c r="X53" s="19">
        <v>560905</v>
      </c>
      <c r="Z53" s="39">
        <v>575470</v>
      </c>
      <c r="AB53" s="39">
        <v>592243</v>
      </c>
      <c r="AD53" s="39">
        <v>611997</v>
      </c>
      <c r="AF53" s="39">
        <v>629787</v>
      </c>
      <c r="AH53" s="39">
        <v>650433</v>
      </c>
      <c r="AJ53" s="39">
        <v>674021</v>
      </c>
      <c r="AL53" s="39">
        <v>697258</v>
      </c>
      <c r="AN53" s="39">
        <v>711459</v>
      </c>
      <c r="AP53" s="39">
        <v>732894</v>
      </c>
      <c r="AR53" s="39">
        <v>752236</v>
      </c>
      <c r="AT53" s="39">
        <v>773888</v>
      </c>
      <c r="AV53" s="39">
        <v>801687</v>
      </c>
      <c r="AX53" s="39">
        <v>821196</v>
      </c>
      <c r="AZ53" s="39">
        <v>834745</v>
      </c>
      <c r="BB53" s="39">
        <v>859590</v>
      </c>
      <c r="BD53" s="39">
        <v>875504</v>
      </c>
      <c r="BF53" s="39">
        <v>896294</v>
      </c>
    </row>
    <row r="54" spans="2:60" x14ac:dyDescent="0.2">
      <c r="B54" s="13" t="s">
        <v>103</v>
      </c>
      <c r="D54" s="19">
        <v>27</v>
      </c>
      <c r="F54" s="19">
        <v>259</v>
      </c>
      <c r="H54" s="19">
        <v>427</v>
      </c>
      <c r="J54" s="19">
        <v>143</v>
      </c>
      <c r="L54" s="19">
        <v>85</v>
      </c>
      <c r="N54" s="19">
        <v>692</v>
      </c>
      <c r="P54" s="19">
        <v>2496</v>
      </c>
      <c r="R54" s="19">
        <v>4174</v>
      </c>
      <c r="S54" s="19"/>
      <c r="T54" s="19">
        <v>2985</v>
      </c>
      <c r="U54" s="19"/>
      <c r="V54" s="19">
        <v>3436</v>
      </c>
      <c r="W54" s="19"/>
      <c r="X54" s="19">
        <v>2781</v>
      </c>
      <c r="Z54" s="39">
        <v>2253</v>
      </c>
      <c r="AB54" s="39">
        <v>2643</v>
      </c>
      <c r="AD54" s="39">
        <v>-605</v>
      </c>
      <c r="AF54" s="39">
        <v>-2263</v>
      </c>
      <c r="AH54" s="39">
        <v>-176</v>
      </c>
      <c r="AJ54" s="39">
        <v>-176</v>
      </c>
      <c r="AL54" s="39">
        <v>-176</v>
      </c>
      <c r="AN54" s="39">
        <v>-176</v>
      </c>
      <c r="AP54" s="39">
        <v>-176</v>
      </c>
      <c r="AR54" s="39">
        <v>-149</v>
      </c>
      <c r="AT54" s="39">
        <v>150</v>
      </c>
      <c r="AV54" s="39">
        <v>10547</v>
      </c>
      <c r="AX54" s="39">
        <v>-12609</v>
      </c>
      <c r="AZ54" s="39">
        <v>-3859</v>
      </c>
      <c r="BB54" s="39">
        <v>4648</v>
      </c>
      <c r="BD54" s="39">
        <v>-1266</v>
      </c>
      <c r="BF54" s="39">
        <v>-6277</v>
      </c>
    </row>
    <row r="55" spans="2:60" x14ac:dyDescent="0.2">
      <c r="B55" s="13" t="s">
        <v>104</v>
      </c>
      <c r="D55" s="20">
        <v>-31776</v>
      </c>
      <c r="F55" s="20">
        <v>-29642</v>
      </c>
      <c r="H55" s="20">
        <v>-33632</v>
      </c>
      <c r="J55" s="20">
        <v>-36321</v>
      </c>
      <c r="L55" s="20">
        <v>-43800</v>
      </c>
      <c r="N55" s="20">
        <v>-50460</v>
      </c>
      <c r="P55" s="20">
        <v>-48852</v>
      </c>
      <c r="R55" s="20">
        <v>-60067</v>
      </c>
      <c r="S55" s="19"/>
      <c r="T55" s="20">
        <v>-63575</v>
      </c>
      <c r="U55" s="19"/>
      <c r="V55" s="20">
        <v>-75989</v>
      </c>
      <c r="W55" s="19"/>
      <c r="X55" s="20">
        <v>-75152</v>
      </c>
      <c r="Z55" s="40">
        <v>-94054</v>
      </c>
      <c r="AB55" s="40">
        <v>-76348</v>
      </c>
      <c r="AD55" s="40">
        <v>-71926</v>
      </c>
      <c r="AF55" s="40">
        <v>-98378</v>
      </c>
      <c r="AH55" s="40">
        <v>-108529</v>
      </c>
      <c r="AJ55" s="40">
        <v>-100591</v>
      </c>
      <c r="AL55" s="40">
        <v>-55042</v>
      </c>
      <c r="AN55" s="40">
        <v>-42217</v>
      </c>
      <c r="AP55" s="40">
        <v>-15196</v>
      </c>
      <c r="AR55" s="40">
        <v>13778</v>
      </c>
      <c r="AT55" s="40">
        <v>46203</v>
      </c>
      <c r="AV55" s="40">
        <v>87777</v>
      </c>
      <c r="AX55" s="40">
        <v>105967</v>
      </c>
      <c r="AZ55" s="40">
        <v>126544</v>
      </c>
      <c r="BB55" s="40">
        <v>146024</v>
      </c>
      <c r="BD55" s="40">
        <v>160147</v>
      </c>
      <c r="BF55" s="40">
        <v>179159</v>
      </c>
    </row>
    <row r="56" spans="2:60" x14ac:dyDescent="0.2">
      <c r="B56" s="14" t="s">
        <v>105</v>
      </c>
      <c r="D56" s="19">
        <f>SUM(D51:D55)</f>
        <v>-9176</v>
      </c>
      <c r="F56" s="19">
        <f>SUM(F51:F55)</f>
        <v>-3789</v>
      </c>
      <c r="H56" s="19">
        <f>SUM(H51:H55)</f>
        <v>-4865</v>
      </c>
      <c r="J56" s="19">
        <f>SUM(J51:J55)</f>
        <v>-5363</v>
      </c>
      <c r="L56" s="19">
        <f>SUM(L51:L55)</f>
        <v>5490</v>
      </c>
      <c r="N56" s="19">
        <f>SUM(N51:N55)</f>
        <v>2571</v>
      </c>
      <c r="P56" s="19">
        <f>SUM(P51:P55)</f>
        <v>30817</v>
      </c>
      <c r="R56" s="21">
        <f>SUM(R51:R55)</f>
        <v>24299</v>
      </c>
      <c r="T56" s="21">
        <f>SUM(T51:T55)</f>
        <v>24439</v>
      </c>
      <c r="V56" s="21">
        <f>SUM(V51:V55)</f>
        <v>481783</v>
      </c>
      <c r="X56" s="21">
        <f>SUM(X51:X55)</f>
        <v>491924</v>
      </c>
      <c r="Z56" s="21">
        <f>SUM(Z51:Z55)</f>
        <v>487073</v>
      </c>
      <c r="AB56" s="21">
        <f>SUM(AB51:AB55)</f>
        <v>521964</v>
      </c>
      <c r="AD56" s="21">
        <v>542930</v>
      </c>
      <c r="AF56" s="39">
        <v>532648</v>
      </c>
      <c r="AH56" s="39">
        <v>545256</v>
      </c>
      <c r="AJ56" s="21">
        <f>SUM(AJ51:AJ55)</f>
        <v>576846</v>
      </c>
      <c r="AL56" s="21">
        <f>SUM(AL51:AL55)</f>
        <v>625947</v>
      </c>
      <c r="AN56" s="21">
        <f>SUM(AN51:AN55)</f>
        <v>637966</v>
      </c>
      <c r="AP56" s="21">
        <f>SUM(AP51:AP55)</f>
        <v>664273</v>
      </c>
      <c r="AR56" s="21">
        <f>SUM(AR51:AR55)</f>
        <v>661542</v>
      </c>
      <c r="AT56" s="21">
        <f>SUM(AT51:AT55)</f>
        <v>669379</v>
      </c>
      <c r="AV56" s="21">
        <f>SUM(AV51:AV55)</f>
        <v>727874</v>
      </c>
      <c r="AX56" s="21">
        <f>SUM(AX51:AX55)</f>
        <v>724790</v>
      </c>
      <c r="AZ56" s="21">
        <f>SUM(AZ51:AZ55)</f>
        <v>750731</v>
      </c>
      <c r="BB56" s="21">
        <f>SUM(BB51:BB55)</f>
        <v>770905</v>
      </c>
      <c r="BD56" s="21">
        <f>SUM(BD51:BD55)</f>
        <v>750487</v>
      </c>
      <c r="BF56" s="21">
        <f>SUM(BF51:BF55)</f>
        <v>704427</v>
      </c>
    </row>
    <row r="57" spans="2:60" x14ac:dyDescent="0.2">
      <c r="B57" s="11"/>
      <c r="J57" s="19"/>
    </row>
    <row r="58" spans="2:60" ht="13.5" thickBot="1" x14ac:dyDescent="0.25">
      <c r="B58" s="17" t="s">
        <v>106</v>
      </c>
      <c r="D58" s="28">
        <f>D45+D47+D48+D56</f>
        <v>1643931</v>
      </c>
      <c r="F58" s="28">
        <f>F45+F47+F48+F56</f>
        <v>1697123</v>
      </c>
      <c r="H58" s="28">
        <f>H45+H47+H48+H56</f>
        <v>1683498</v>
      </c>
      <c r="J58" s="28">
        <f>J45+J47+J48+J56</f>
        <v>1960710</v>
      </c>
      <c r="L58" s="29">
        <f>L45+L47+L48+L56</f>
        <v>1991364</v>
      </c>
      <c r="N58" s="29">
        <f>N45+N47+N48+N56</f>
        <v>2196684</v>
      </c>
      <c r="P58" s="29">
        <f>P45+P47+P48+P56</f>
        <v>2943862</v>
      </c>
      <c r="R58" s="29">
        <f>R45+R47+R48+R56</f>
        <v>3669684</v>
      </c>
      <c r="T58" s="29">
        <f>T45+T47+T48+T56</f>
        <v>3671932</v>
      </c>
      <c r="V58" s="29">
        <f>V45+V47+V48+V56</f>
        <v>4333494</v>
      </c>
      <c r="X58" s="29">
        <f>X45+X47+X48+X56</f>
        <v>4360204</v>
      </c>
      <c r="Z58" s="29">
        <f>Z45+Z47+Z48+Z56</f>
        <v>5078752</v>
      </c>
      <c r="AB58" s="29">
        <f>AB45+AB47+AB48+AB56</f>
        <v>5307852</v>
      </c>
      <c r="AD58" s="42">
        <v>5842287</v>
      </c>
      <c r="AF58" s="42">
        <v>5759471</v>
      </c>
      <c r="AH58" s="42">
        <v>6594651</v>
      </c>
      <c r="AJ58" s="29">
        <f>AJ45+AJ47+AJ48+AJ56</f>
        <v>6237718</v>
      </c>
      <c r="AL58" s="42">
        <f>AL45+AL56</f>
        <v>6343850</v>
      </c>
      <c r="AN58" s="42">
        <f>AN45+AN56</f>
        <v>6217758</v>
      </c>
      <c r="AP58" s="42">
        <f>AP45+AP56</f>
        <v>7283119</v>
      </c>
      <c r="AR58" s="42">
        <f>AR45+AR56</f>
        <v>6795485</v>
      </c>
      <c r="AT58" s="42">
        <f>AT45+AT56</f>
        <v>6920312</v>
      </c>
      <c r="AV58" s="42">
        <f>AV45+AV56</f>
        <v>7051174</v>
      </c>
      <c r="AX58" s="42">
        <f>AX45+AX56</f>
        <v>7930380</v>
      </c>
      <c r="AZ58" s="42">
        <f>AZ45+AZ56</f>
        <v>7550162</v>
      </c>
      <c r="BB58" s="42">
        <f>BB45+BB56</f>
        <v>8110428</v>
      </c>
      <c r="BD58" s="42">
        <f>BD45+BD56</f>
        <v>8205456</v>
      </c>
      <c r="BF58" s="42">
        <f>BF45+BF56</f>
        <v>8956589</v>
      </c>
      <c r="BH58" s="49"/>
    </row>
    <row r="59" spans="2:60" ht="13.5" thickTop="1" x14ac:dyDescent="0.2">
      <c r="BH59" s="49"/>
    </row>
    <row r="60" spans="2:60" x14ac:dyDescent="0.2">
      <c r="D60" s="19">
        <f>D29-D58</f>
        <v>0</v>
      </c>
      <c r="F60" s="19">
        <f>F29-F58</f>
        <v>0</v>
      </c>
      <c r="H60" s="19">
        <f>H29-H58</f>
        <v>0</v>
      </c>
      <c r="J60" s="19">
        <f>J29-J58</f>
        <v>0</v>
      </c>
      <c r="L60" s="19">
        <f>L29-L58</f>
        <v>0</v>
      </c>
      <c r="N60" s="19">
        <f>N29-N58</f>
        <v>0</v>
      </c>
      <c r="P60" s="19">
        <f>P29-P58</f>
        <v>0</v>
      </c>
      <c r="R60" s="19">
        <f>R29-R58</f>
        <v>0</v>
      </c>
      <c r="T60" s="19">
        <f>T29-T58</f>
        <v>0</v>
      </c>
      <c r="V60" s="19">
        <f>V29-V58</f>
        <v>0</v>
      </c>
      <c r="X60" s="19">
        <f>X29-X58</f>
        <v>0</v>
      </c>
      <c r="Z60" s="19">
        <f>Z29-Z58</f>
        <v>0</v>
      </c>
      <c r="AB60" s="19">
        <f>AB29-AB58</f>
        <v>0</v>
      </c>
      <c r="AD60" s="19">
        <f>AD29-AD58</f>
        <v>0</v>
      </c>
      <c r="AF60" s="19">
        <f>AF29-AF58</f>
        <v>0</v>
      </c>
      <c r="AH60" s="19">
        <f>AH29-AH58</f>
        <v>0</v>
      </c>
      <c r="AJ60" s="19">
        <f>AJ29-AJ58</f>
        <v>0</v>
      </c>
      <c r="AL60" s="19">
        <f>AL29-AL58</f>
        <v>0</v>
      </c>
      <c r="AN60" s="19">
        <f>AN29-AN58</f>
        <v>0</v>
      </c>
      <c r="AP60" s="19">
        <f>AP29-AP58</f>
        <v>0</v>
      </c>
      <c r="AR60" s="19">
        <f>AR29-AR58</f>
        <v>0</v>
      </c>
      <c r="AT60" s="19">
        <f>AT29-AT58</f>
        <v>0</v>
      </c>
      <c r="AV60" s="19">
        <f>AV29-AV58</f>
        <v>0</v>
      </c>
      <c r="AX60" s="19">
        <f>AX29-AX58</f>
        <v>0</v>
      </c>
      <c r="AZ60" s="19">
        <f>AZ29-AZ58</f>
        <v>0</v>
      </c>
      <c r="BB60" s="19">
        <f>BB29-BB58</f>
        <v>0</v>
      </c>
      <c r="BD60" s="19">
        <f>BD29-BD58</f>
        <v>0</v>
      </c>
      <c r="BF60" s="19">
        <f>BF29-BF58</f>
        <v>0</v>
      </c>
      <c r="BG60" s="49"/>
      <c r="BH60" s="49"/>
    </row>
  </sheetData>
  <mergeCells count="1">
    <mergeCell ref="D6:AR6"/>
  </mergeCells>
  <pageMargins left="0.7" right="0.7" top="0.75" bottom="0.75" header="0.3" footer="0.3"/>
  <pageSetup scale="3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BD372-FD23-403F-AC86-E8519C1DB3E5}">
  <sheetPr>
    <pageSetUpPr fitToPage="1"/>
  </sheetPr>
  <dimension ref="A2:BG78"/>
  <sheetViews>
    <sheetView showGridLines="0" zoomScale="85" zoomScaleNormal="85" workbookViewId="0">
      <pane xSplit="2" topLeftCell="AF1" activePane="topRight" state="frozen"/>
      <selection pane="topRight" activeCell="BF13" sqref="BF13"/>
    </sheetView>
  </sheetViews>
  <sheetFormatPr defaultColWidth="8.7109375" defaultRowHeight="12.75" x14ac:dyDescent="0.2"/>
  <cols>
    <col min="1" max="1" width="3" style="1" customWidth="1"/>
    <col min="2" max="2" width="72.140625" style="1" customWidth="1"/>
    <col min="3" max="3" width="3" style="1" customWidth="1"/>
    <col min="4" max="4" width="13" style="19" customWidth="1"/>
    <col min="5" max="5" width="3" style="1" customWidth="1"/>
    <col min="6" max="6" width="13" style="19" customWidth="1"/>
    <col min="7" max="7" width="3" style="1" customWidth="1"/>
    <col min="8" max="8" width="13" style="19" customWidth="1"/>
    <col min="9" max="9" width="3" style="1" customWidth="1"/>
    <col min="10" max="10" width="13" style="19" customWidth="1"/>
    <col min="11" max="11" width="3" style="1" customWidth="1"/>
    <col min="12" max="12" width="13" style="19" customWidth="1"/>
    <col min="13" max="13" width="3" style="1" customWidth="1"/>
    <col min="14" max="14" width="13" style="19" customWidth="1"/>
    <col min="15" max="15" width="3" style="1" customWidth="1"/>
    <col min="16" max="16" width="13" style="19" customWidth="1"/>
    <col min="17" max="17" width="3" style="1" customWidth="1"/>
    <col min="18" max="18" width="13" style="19" customWidth="1"/>
    <col min="19" max="19" width="3" style="1" customWidth="1"/>
    <col min="20" max="20" width="13" style="19" customWidth="1"/>
    <col min="21" max="21" width="3" style="1" customWidth="1"/>
    <col min="22" max="22" width="13" style="19" customWidth="1"/>
    <col min="23" max="23" width="3" style="1" customWidth="1"/>
    <col min="24" max="24" width="13" style="19" customWidth="1"/>
    <col min="25" max="25" width="3" style="1" customWidth="1"/>
    <col min="26" max="26" width="13" style="19" customWidth="1"/>
    <col min="27" max="27" width="3" style="1" customWidth="1"/>
    <col min="28" max="28" width="13" style="1" customWidth="1"/>
    <col min="29" max="29" width="3" style="1" customWidth="1"/>
    <col min="30" max="30" width="13" style="1" customWidth="1"/>
    <col min="31" max="31" width="3" style="1" customWidth="1"/>
    <col min="32" max="32" width="13" style="1" customWidth="1"/>
    <col min="33" max="33" width="3" style="1" customWidth="1"/>
    <col min="34" max="34" width="13" style="1" customWidth="1"/>
    <col min="35" max="35" width="3" style="1" customWidth="1"/>
    <col min="36" max="36" width="13" style="1" customWidth="1"/>
    <col min="37" max="37" width="3" style="1" customWidth="1"/>
    <col min="38" max="38" width="13" style="19" customWidth="1"/>
    <col min="39" max="39" width="3" style="1" customWidth="1"/>
    <col min="40" max="40" width="15" style="1" customWidth="1"/>
    <col min="41" max="41" width="3" style="1" customWidth="1"/>
    <col min="42" max="42" width="13" style="1" customWidth="1"/>
    <col min="43" max="43" width="3" style="1" customWidth="1"/>
    <col min="44" max="44" width="13" style="1" customWidth="1"/>
    <col min="45" max="45" width="3" style="1" customWidth="1"/>
    <col min="46" max="46" width="13" style="1" customWidth="1"/>
    <col min="47" max="47" width="2.85546875" style="1" customWidth="1"/>
    <col min="48" max="48" width="15" style="1" customWidth="1"/>
    <col min="49" max="49" width="2.85546875" style="1" customWidth="1"/>
    <col min="50" max="50" width="15" style="1" customWidth="1"/>
    <col min="51" max="51" width="3" style="1" customWidth="1"/>
    <col min="52" max="52" width="13" style="1" customWidth="1"/>
    <col min="53" max="53" width="3" style="1" customWidth="1"/>
    <col min="54" max="54" width="13" style="1" customWidth="1"/>
    <col min="55" max="55" width="2.85546875" style="1" customWidth="1"/>
    <col min="56" max="56" width="15" style="1" customWidth="1"/>
    <col min="57" max="57" width="2.85546875" style="1" customWidth="1"/>
    <col min="58" max="58" width="15" style="1" customWidth="1"/>
    <col min="59" max="16384" width="8.7109375" style="1"/>
  </cols>
  <sheetData>
    <row r="2" spans="1:58" x14ac:dyDescent="0.2">
      <c r="AP2" s="56"/>
      <c r="AX2" s="56"/>
    </row>
    <row r="3" spans="1:58" x14ac:dyDescent="0.2">
      <c r="AP3" s="21"/>
      <c r="AX3" s="21"/>
    </row>
    <row r="5" spans="1:58" ht="43.5" customHeight="1" x14ac:dyDescent="0.2">
      <c r="D5" s="24" t="s">
        <v>107</v>
      </c>
      <c r="F5" s="24" t="s">
        <v>108</v>
      </c>
      <c r="H5" s="24" t="s">
        <v>109</v>
      </c>
      <c r="J5" s="24" t="s">
        <v>110</v>
      </c>
      <c r="L5" s="24" t="s">
        <v>107</v>
      </c>
      <c r="N5" s="24" t="s">
        <v>108</v>
      </c>
      <c r="P5" s="24" t="s">
        <v>109</v>
      </c>
      <c r="R5" s="24" t="s">
        <v>110</v>
      </c>
      <c r="T5" s="24" t="s">
        <v>107</v>
      </c>
      <c r="V5" s="24" t="s">
        <v>108</v>
      </c>
      <c r="X5" s="24" t="s">
        <v>109</v>
      </c>
      <c r="Z5" s="24" t="s">
        <v>110</v>
      </c>
      <c r="AB5" s="24" t="s">
        <v>107</v>
      </c>
      <c r="AD5" s="24" t="s">
        <v>108</v>
      </c>
      <c r="AF5" s="24" t="s">
        <v>109</v>
      </c>
      <c r="AH5" s="24" t="s">
        <v>111</v>
      </c>
      <c r="AJ5" s="24" t="s">
        <v>107</v>
      </c>
      <c r="AL5" s="24" t="s">
        <v>108</v>
      </c>
      <c r="AN5" s="24" t="s">
        <v>109</v>
      </c>
      <c r="AP5" s="24" t="s">
        <v>111</v>
      </c>
      <c r="AR5" s="24" t="s">
        <v>107</v>
      </c>
      <c r="AT5" s="24" t="s">
        <v>108</v>
      </c>
      <c r="AV5" s="24" t="s">
        <v>109</v>
      </c>
      <c r="AX5" s="24" t="s">
        <v>111</v>
      </c>
      <c r="AZ5" s="24" t="s">
        <v>107</v>
      </c>
      <c r="BB5" s="24" t="s">
        <v>108</v>
      </c>
      <c r="BD5" s="24" t="s">
        <v>109</v>
      </c>
      <c r="BF5" s="24" t="s">
        <v>111</v>
      </c>
    </row>
    <row r="6" spans="1:58" ht="25.5" customHeight="1" x14ac:dyDescent="0.2">
      <c r="B6" s="2" t="s">
        <v>5</v>
      </c>
      <c r="C6" s="3"/>
      <c r="D6" s="22" t="s">
        <v>6</v>
      </c>
      <c r="E6" s="5"/>
      <c r="F6" s="22" t="s">
        <v>7</v>
      </c>
      <c r="G6" s="5"/>
      <c r="H6" s="22" t="s">
        <v>8</v>
      </c>
      <c r="I6" s="5"/>
      <c r="J6" s="22" t="s">
        <v>49</v>
      </c>
      <c r="L6" s="25" t="s">
        <v>10</v>
      </c>
      <c r="M6" s="5"/>
      <c r="N6" s="25" t="s">
        <v>11</v>
      </c>
      <c r="O6" s="5"/>
      <c r="P6" s="25" t="s">
        <v>112</v>
      </c>
      <c r="Q6" s="5"/>
      <c r="R6" s="25" t="s">
        <v>13</v>
      </c>
      <c r="S6" s="5"/>
      <c r="T6" s="25" t="s">
        <v>14</v>
      </c>
      <c r="U6" s="5"/>
      <c r="V6" s="25" t="s">
        <v>15</v>
      </c>
      <c r="W6" s="5"/>
      <c r="X6" s="25" t="s">
        <v>16</v>
      </c>
      <c r="Z6" s="41" t="s">
        <v>113</v>
      </c>
      <c r="AB6" s="25" t="s">
        <v>18</v>
      </c>
      <c r="AD6" s="25" t="s">
        <v>19</v>
      </c>
      <c r="AF6" s="25" t="s">
        <v>20</v>
      </c>
      <c r="AH6" s="25" t="s">
        <v>21</v>
      </c>
      <c r="AJ6" s="25" t="s">
        <v>22</v>
      </c>
      <c r="AK6" s="5"/>
      <c r="AL6" s="25" t="s">
        <v>23</v>
      </c>
      <c r="AN6" s="25" t="s">
        <v>24</v>
      </c>
      <c r="AP6" s="25" t="s">
        <v>50</v>
      </c>
      <c r="AR6" s="25" t="s">
        <v>51</v>
      </c>
      <c r="AT6" s="25" t="s">
        <v>114</v>
      </c>
      <c r="AV6" s="25" t="s">
        <v>115</v>
      </c>
      <c r="AX6" s="25" t="s">
        <v>116</v>
      </c>
      <c r="AZ6" s="25" t="s">
        <v>165</v>
      </c>
      <c r="BB6" s="25" t="s">
        <v>170</v>
      </c>
      <c r="BD6" s="25" t="s">
        <v>174</v>
      </c>
      <c r="BF6" s="25" t="s">
        <v>180</v>
      </c>
    </row>
    <row r="7" spans="1:58" s="19" customFormat="1" x14ac:dyDescent="0.2">
      <c r="A7" s="1"/>
      <c r="B7" s="23" t="s">
        <v>117</v>
      </c>
      <c r="C7" s="1"/>
    </row>
    <row r="8" spans="1:58" s="19" customFormat="1" x14ac:dyDescent="0.2">
      <c r="A8" s="1"/>
      <c r="B8" s="1" t="s">
        <v>47</v>
      </c>
      <c r="C8" s="1"/>
      <c r="D8" s="19">
        <v>3920</v>
      </c>
      <c r="F8" s="19">
        <v>6054</v>
      </c>
      <c r="H8" s="19">
        <v>2064</v>
      </c>
      <c r="J8" s="19">
        <v>-625</v>
      </c>
      <c r="L8" s="19">
        <v>-7479</v>
      </c>
      <c r="N8" s="19">
        <v>-14139</v>
      </c>
      <c r="P8" s="19">
        <v>-12531</v>
      </c>
      <c r="R8" s="19">
        <v>-23746</v>
      </c>
      <c r="T8" s="19">
        <v>-3508</v>
      </c>
      <c r="V8" s="19">
        <v>-15922</v>
      </c>
      <c r="X8" s="19">
        <v>-15085</v>
      </c>
      <c r="Z8" s="19">
        <v>-33987</v>
      </c>
      <c r="AB8" s="44">
        <v>20211.249898611561</v>
      </c>
      <c r="AD8" s="44">
        <v>24633</v>
      </c>
      <c r="AF8" s="44">
        <v>-1819</v>
      </c>
      <c r="AH8" s="44">
        <v>-11970</v>
      </c>
      <c r="AJ8" s="44">
        <v>7938</v>
      </c>
      <c r="AL8" s="19">
        <v>53487</v>
      </c>
      <c r="AN8" s="19">
        <v>66312</v>
      </c>
      <c r="AP8" s="19">
        <v>93333</v>
      </c>
      <c r="AR8" s="19">
        <v>28974</v>
      </c>
      <c r="AT8" s="19">
        <v>61399</v>
      </c>
      <c r="AV8" s="19">
        <v>102973</v>
      </c>
      <c r="AX8" s="19">
        <v>121163</v>
      </c>
      <c r="AZ8" s="19">
        <f>'Income Statement'!AZ32</f>
        <v>20577</v>
      </c>
      <c r="BB8" s="19">
        <v>40057</v>
      </c>
      <c r="BD8" s="19">
        <v>54180</v>
      </c>
      <c r="BF8" s="19">
        <v>73192</v>
      </c>
    </row>
    <row r="9" spans="1:58" s="19" customFormat="1" x14ac:dyDescent="0.2">
      <c r="A9" s="1"/>
      <c r="B9" s="3" t="s">
        <v>118</v>
      </c>
      <c r="C9" s="1"/>
      <c r="AD9" s="44"/>
      <c r="AF9" s="44"/>
      <c r="AH9" s="44" t="s">
        <v>119</v>
      </c>
    </row>
    <row r="10" spans="1:58" s="19" customFormat="1" x14ac:dyDescent="0.2">
      <c r="A10" s="1"/>
      <c r="B10" s="1" t="s">
        <v>36</v>
      </c>
      <c r="C10" s="1"/>
      <c r="D10" s="19">
        <v>2035</v>
      </c>
      <c r="F10" s="19">
        <v>4200</v>
      </c>
      <c r="H10" s="19">
        <v>7450</v>
      </c>
      <c r="J10" s="19">
        <v>10341</v>
      </c>
      <c r="L10" s="19">
        <v>4166</v>
      </c>
      <c r="N10" s="19">
        <v>8296</v>
      </c>
      <c r="P10" s="19">
        <v>12562</v>
      </c>
      <c r="R10" s="19">
        <v>17095</v>
      </c>
      <c r="T10" s="19">
        <v>4677</v>
      </c>
      <c r="V10" s="19">
        <v>9028</v>
      </c>
      <c r="X10" s="19">
        <v>13463</v>
      </c>
      <c r="Z10" s="19">
        <v>17997</v>
      </c>
      <c r="AB10" s="44">
        <v>4455</v>
      </c>
      <c r="AD10" s="44">
        <v>9626</v>
      </c>
      <c r="AF10" s="44">
        <v>15525</v>
      </c>
      <c r="AH10" s="44">
        <v>20858</v>
      </c>
      <c r="AJ10" s="44">
        <v>6039</v>
      </c>
      <c r="AL10" s="19">
        <v>11948</v>
      </c>
      <c r="AN10" s="19">
        <v>19064</v>
      </c>
      <c r="AP10" s="19">
        <v>27814</v>
      </c>
      <c r="AR10" s="19">
        <v>9408</v>
      </c>
      <c r="AT10" s="19">
        <v>20120</v>
      </c>
      <c r="AV10" s="19">
        <v>33630</v>
      </c>
      <c r="AX10" s="19">
        <v>47296</v>
      </c>
      <c r="AZ10" s="19">
        <v>14390</v>
      </c>
      <c r="BB10" s="19">
        <v>29943</v>
      </c>
      <c r="BD10" s="19">
        <v>46083</v>
      </c>
      <c r="BF10" s="19">
        <v>65625</v>
      </c>
    </row>
    <row r="11" spans="1:58" s="19" customFormat="1" x14ac:dyDescent="0.2">
      <c r="A11" s="1"/>
      <c r="B11" s="1" t="s">
        <v>78</v>
      </c>
      <c r="C11" s="1"/>
      <c r="D11" s="19">
        <v>740</v>
      </c>
      <c r="F11" s="19">
        <v>233</v>
      </c>
      <c r="H11" s="19">
        <v>-179</v>
      </c>
      <c r="J11" s="19">
        <v>-694</v>
      </c>
      <c r="L11" s="19">
        <v>1713</v>
      </c>
      <c r="N11" s="19">
        <v>1458</v>
      </c>
      <c r="P11" s="19">
        <v>714</v>
      </c>
      <c r="R11" s="19">
        <v>-721</v>
      </c>
      <c r="T11" s="19">
        <v>1054</v>
      </c>
      <c r="V11" s="19">
        <v>344</v>
      </c>
      <c r="X11" s="19">
        <v>-175</v>
      </c>
      <c r="Z11" s="19">
        <v>-1216</v>
      </c>
      <c r="AB11" s="44">
        <v>1523</v>
      </c>
      <c r="AD11" s="44">
        <v>1066</v>
      </c>
      <c r="AF11" s="44">
        <v>820</v>
      </c>
      <c r="AH11" s="44">
        <v>731</v>
      </c>
      <c r="AJ11" s="44">
        <v>1806</v>
      </c>
      <c r="AL11" s="19">
        <v>-9833</v>
      </c>
      <c r="AN11" s="19">
        <v>-12024</v>
      </c>
      <c r="AP11" s="19">
        <v>-11122</v>
      </c>
      <c r="AR11" s="19">
        <v>-1397</v>
      </c>
      <c r="AT11" s="19">
        <v>-3640</v>
      </c>
      <c r="AV11" s="19">
        <v>-17073</v>
      </c>
      <c r="AX11" s="19">
        <v>-22616</v>
      </c>
      <c r="AZ11" s="19">
        <v>-2279</v>
      </c>
      <c r="BB11" s="19">
        <v>-7957</v>
      </c>
      <c r="BD11" s="19">
        <v>-11761</v>
      </c>
      <c r="BF11" s="19">
        <v>-17405</v>
      </c>
    </row>
    <row r="12" spans="1:58" s="19" customFormat="1" x14ac:dyDescent="0.2">
      <c r="A12" s="1"/>
      <c r="B12" s="1" t="s">
        <v>120</v>
      </c>
      <c r="C12" s="1"/>
      <c r="D12" s="19">
        <v>2196</v>
      </c>
      <c r="F12" s="19">
        <v>4759</v>
      </c>
      <c r="H12" s="19">
        <v>7362</v>
      </c>
      <c r="J12" s="19">
        <v>9535</v>
      </c>
      <c r="L12" s="19">
        <v>2218</v>
      </c>
      <c r="N12" s="19">
        <v>5280</v>
      </c>
      <c r="P12" s="19">
        <v>8331</v>
      </c>
      <c r="R12" s="19">
        <v>11074</v>
      </c>
      <c r="T12" s="19">
        <v>4368</v>
      </c>
      <c r="V12" s="19">
        <v>15128.066999999999</v>
      </c>
      <c r="X12" s="19">
        <v>23763</v>
      </c>
      <c r="Z12" s="19">
        <v>37012</v>
      </c>
      <c r="AB12" s="44">
        <v>13114</v>
      </c>
      <c r="AD12" s="44">
        <v>25275</v>
      </c>
      <c r="AF12" s="44">
        <v>39132</v>
      </c>
      <c r="AH12" s="44">
        <v>52149</v>
      </c>
      <c r="AJ12" s="44">
        <v>16927</v>
      </c>
      <c r="AL12" s="19">
        <v>33100</v>
      </c>
      <c r="AN12" s="19">
        <v>48429</v>
      </c>
      <c r="AP12" s="19">
        <v>65767</v>
      </c>
      <c r="AR12" s="19">
        <v>15077</v>
      </c>
      <c r="AT12" s="19">
        <v>28742</v>
      </c>
      <c r="AV12" s="19">
        <v>46173</v>
      </c>
      <c r="AX12" s="19">
        <v>64787</v>
      </c>
      <c r="AZ12" s="19">
        <v>18755</v>
      </c>
      <c r="BB12" s="19">
        <v>38814</v>
      </c>
      <c r="BD12" s="19">
        <v>56613</v>
      </c>
      <c r="BF12" s="19">
        <v>73104</v>
      </c>
    </row>
    <row r="13" spans="1:58" s="19" customFormat="1" x14ac:dyDescent="0.2">
      <c r="A13" s="1"/>
      <c r="B13" s="1" t="s">
        <v>121</v>
      </c>
      <c r="C13" s="1"/>
      <c r="D13" s="19">
        <v>0</v>
      </c>
      <c r="F13" s="19">
        <v>0</v>
      </c>
      <c r="H13" s="19">
        <v>0</v>
      </c>
      <c r="J13" s="19">
        <v>81</v>
      </c>
      <c r="L13" s="19">
        <v>22</v>
      </c>
      <c r="N13" s="19">
        <v>104</v>
      </c>
      <c r="P13" s="19">
        <v>109</v>
      </c>
      <c r="R13" s="19">
        <v>143</v>
      </c>
      <c r="T13" s="19">
        <v>6</v>
      </c>
      <c r="V13" s="19">
        <v>1</v>
      </c>
      <c r="X13" s="19">
        <v>11</v>
      </c>
      <c r="Z13" s="19">
        <v>37</v>
      </c>
      <c r="AB13" s="44">
        <v>-20</v>
      </c>
      <c r="AD13" s="44">
        <v>-13</v>
      </c>
      <c r="AF13" s="44">
        <v>-11</v>
      </c>
      <c r="AH13" s="44">
        <v>2</v>
      </c>
      <c r="AJ13" s="44">
        <v>0</v>
      </c>
      <c r="AL13" s="19">
        <v>0</v>
      </c>
      <c r="AN13" s="19">
        <v>0</v>
      </c>
      <c r="AP13" s="19">
        <v>0</v>
      </c>
      <c r="AR13" s="19">
        <v>0</v>
      </c>
      <c r="AT13" s="19">
        <v>0</v>
      </c>
      <c r="AV13" s="19">
        <v>0</v>
      </c>
      <c r="AX13" s="19">
        <v>0</v>
      </c>
      <c r="AZ13" s="19">
        <v>0</v>
      </c>
      <c r="BB13" s="19">
        <v>0</v>
      </c>
      <c r="BD13" s="19">
        <v>0</v>
      </c>
      <c r="BF13" s="19">
        <v>0</v>
      </c>
    </row>
    <row r="14" spans="1:58" s="19" customFormat="1" x14ac:dyDescent="0.2">
      <c r="A14" s="1"/>
      <c r="B14" s="52" t="s">
        <v>59</v>
      </c>
      <c r="C14" s="1"/>
      <c r="D14" s="19">
        <v>0</v>
      </c>
      <c r="F14" s="19">
        <v>0</v>
      </c>
      <c r="H14" s="19">
        <v>0</v>
      </c>
      <c r="J14" s="19">
        <v>0</v>
      </c>
      <c r="L14" s="19">
        <v>0</v>
      </c>
      <c r="N14" s="19">
        <v>0</v>
      </c>
      <c r="P14" s="19">
        <v>0</v>
      </c>
      <c r="R14" s="19">
        <v>0</v>
      </c>
      <c r="T14" s="19">
        <v>0</v>
      </c>
      <c r="V14" s="19">
        <v>-12076</v>
      </c>
      <c r="X14" s="19">
        <v>-23397</v>
      </c>
      <c r="Z14" s="19">
        <v>-11824</v>
      </c>
      <c r="AB14" s="44">
        <v>-31196</v>
      </c>
      <c r="AD14" s="44">
        <v>-44027</v>
      </c>
      <c r="AF14" s="44">
        <v>-28932</v>
      </c>
      <c r="AH14" s="44">
        <v>-33963</v>
      </c>
      <c r="AJ14" s="44">
        <v>252</v>
      </c>
      <c r="AL14" s="19">
        <v>-13334</v>
      </c>
      <c r="AN14" s="19">
        <v>-5535</v>
      </c>
      <c r="AP14" s="19">
        <v>-17359</v>
      </c>
      <c r="AR14" s="19">
        <v>-1761</v>
      </c>
      <c r="AT14" s="19">
        <v>-2767</v>
      </c>
      <c r="AV14" s="19">
        <v>-2767</v>
      </c>
      <c r="AX14" s="19">
        <v>-2767</v>
      </c>
      <c r="AZ14" s="19">
        <v>0</v>
      </c>
      <c r="BB14" s="19">
        <v>0</v>
      </c>
      <c r="BD14" s="19">
        <v>0</v>
      </c>
      <c r="BF14" s="19">
        <v>0</v>
      </c>
    </row>
    <row r="15" spans="1:58" s="19" customFormat="1" x14ac:dyDescent="0.2">
      <c r="A15" s="1"/>
      <c r="B15" s="52" t="s">
        <v>122</v>
      </c>
      <c r="C15" s="1"/>
      <c r="D15" s="44">
        <v>0</v>
      </c>
      <c r="F15" s="44">
        <v>0</v>
      </c>
      <c r="H15" s="44">
        <v>0</v>
      </c>
      <c r="J15" s="44">
        <v>0</v>
      </c>
      <c r="L15" s="44">
        <v>0</v>
      </c>
      <c r="N15" s="44">
        <v>0</v>
      </c>
      <c r="P15" s="44">
        <v>0</v>
      </c>
      <c r="R15" s="44">
        <v>0</v>
      </c>
      <c r="T15" s="44">
        <v>0</v>
      </c>
      <c r="V15" s="44">
        <v>0</v>
      </c>
      <c r="X15" s="44">
        <v>0</v>
      </c>
      <c r="Z15" s="44">
        <v>0</v>
      </c>
      <c r="AB15" s="44">
        <v>0</v>
      </c>
      <c r="AD15" s="44">
        <v>0</v>
      </c>
      <c r="AF15" s="19">
        <v>0</v>
      </c>
      <c r="AH15" s="19">
        <v>0</v>
      </c>
      <c r="AJ15" s="19">
        <v>0</v>
      </c>
      <c r="AL15" s="19">
        <v>0</v>
      </c>
      <c r="AN15" s="19">
        <v>0</v>
      </c>
      <c r="AP15" s="19">
        <v>0</v>
      </c>
      <c r="AR15" s="19">
        <v>0</v>
      </c>
      <c r="AT15" s="19">
        <v>0</v>
      </c>
      <c r="AV15" s="19">
        <v>14746</v>
      </c>
      <c r="AX15" s="19">
        <v>14746</v>
      </c>
      <c r="AZ15" s="19">
        <v>0</v>
      </c>
      <c r="BB15" s="19">
        <v>0</v>
      </c>
      <c r="BD15" s="19">
        <v>0</v>
      </c>
      <c r="BF15" s="19">
        <v>0</v>
      </c>
    </row>
    <row r="16" spans="1:58" s="19" customFormat="1" x14ac:dyDescent="0.2">
      <c r="A16" s="1"/>
      <c r="B16" s="52" t="s">
        <v>181</v>
      </c>
      <c r="C16" s="1"/>
      <c r="D16" s="44">
        <v>0</v>
      </c>
      <c r="F16" s="44">
        <v>0</v>
      </c>
      <c r="H16" s="44">
        <v>0</v>
      </c>
      <c r="J16" s="44">
        <v>0</v>
      </c>
      <c r="L16" s="44">
        <v>0</v>
      </c>
      <c r="N16" s="44">
        <v>0</v>
      </c>
      <c r="P16" s="44">
        <v>0</v>
      </c>
      <c r="R16" s="44">
        <v>0</v>
      </c>
      <c r="T16" s="44">
        <v>0</v>
      </c>
      <c r="V16" s="44">
        <v>0</v>
      </c>
      <c r="X16" s="44">
        <v>0</v>
      </c>
      <c r="Z16" s="44">
        <v>0</v>
      </c>
      <c r="AB16" s="44">
        <v>0</v>
      </c>
      <c r="AD16" s="44">
        <v>0</v>
      </c>
      <c r="AF16" s="19">
        <v>0</v>
      </c>
      <c r="AH16" s="19">
        <v>0</v>
      </c>
      <c r="AJ16" s="19">
        <v>0</v>
      </c>
      <c r="AL16" s="19">
        <v>0</v>
      </c>
      <c r="AN16" s="19">
        <v>0</v>
      </c>
      <c r="AP16" s="19">
        <v>0</v>
      </c>
      <c r="AR16" s="19">
        <v>0</v>
      </c>
      <c r="AT16" s="19">
        <v>0</v>
      </c>
      <c r="AV16" s="19">
        <v>0</v>
      </c>
      <c r="AX16" s="19">
        <v>-11442</v>
      </c>
      <c r="AZ16" s="19">
        <v>0</v>
      </c>
      <c r="BB16" s="19">
        <v>0</v>
      </c>
      <c r="BD16" s="19">
        <v>0</v>
      </c>
      <c r="BF16" s="19">
        <v>-13370</v>
      </c>
    </row>
    <row r="17" spans="1:59" s="19" customFormat="1" x14ac:dyDescent="0.2">
      <c r="A17" s="1"/>
      <c r="B17" s="1" t="s">
        <v>123</v>
      </c>
      <c r="C17" s="1"/>
      <c r="D17" s="19">
        <v>0</v>
      </c>
      <c r="F17" s="19">
        <v>0</v>
      </c>
      <c r="H17" s="19">
        <v>0</v>
      </c>
      <c r="J17" s="19">
        <v>0</v>
      </c>
      <c r="L17" s="19">
        <v>0</v>
      </c>
      <c r="N17" s="19">
        <v>0</v>
      </c>
      <c r="P17" s="19">
        <v>0</v>
      </c>
      <c r="R17" s="19">
        <v>0</v>
      </c>
      <c r="T17" s="19">
        <v>0</v>
      </c>
      <c r="V17" s="19">
        <v>0</v>
      </c>
      <c r="X17" s="19">
        <v>0</v>
      </c>
      <c r="Z17" s="19">
        <v>0</v>
      </c>
      <c r="AB17" s="44">
        <v>0</v>
      </c>
      <c r="AD17" s="44">
        <v>0</v>
      </c>
      <c r="AF17" s="44">
        <v>0</v>
      </c>
      <c r="AH17" s="44">
        <v>0</v>
      </c>
      <c r="AJ17" s="44">
        <v>0</v>
      </c>
      <c r="AL17" s="19">
        <v>0</v>
      </c>
      <c r="AN17" s="19">
        <v>0</v>
      </c>
      <c r="AP17" s="19">
        <v>0</v>
      </c>
      <c r="AR17" s="19">
        <v>-474</v>
      </c>
      <c r="AT17" s="19">
        <v>-3275</v>
      </c>
      <c r="AV17" s="19">
        <v>-6401</v>
      </c>
      <c r="AX17" s="19">
        <v>-8577</v>
      </c>
      <c r="AZ17" s="19">
        <v>-2568</v>
      </c>
      <c r="BB17" s="19">
        <v>-1896</v>
      </c>
      <c r="BD17" s="19">
        <v>-2086</v>
      </c>
      <c r="BF17" s="19">
        <v>1180</v>
      </c>
    </row>
    <row r="18" spans="1:59" s="19" customFormat="1" x14ac:dyDescent="0.2">
      <c r="A18" s="1"/>
      <c r="B18" s="1" t="s">
        <v>124</v>
      </c>
      <c r="C18" s="1"/>
      <c r="D18" s="19">
        <v>0</v>
      </c>
      <c r="F18" s="19">
        <v>0</v>
      </c>
      <c r="H18" s="19">
        <v>0</v>
      </c>
      <c r="J18" s="19">
        <v>0</v>
      </c>
      <c r="L18" s="19">
        <v>0</v>
      </c>
      <c r="N18" s="19">
        <v>0</v>
      </c>
      <c r="P18" s="19">
        <v>0</v>
      </c>
      <c r="R18" s="19">
        <v>0</v>
      </c>
      <c r="T18" s="19">
        <v>0</v>
      </c>
      <c r="V18" s="19">
        <v>5087</v>
      </c>
      <c r="X18" s="19">
        <v>5087</v>
      </c>
      <c r="Z18" s="19">
        <v>5087</v>
      </c>
      <c r="AB18" s="44">
        <v>0</v>
      </c>
      <c r="AD18" s="44">
        <v>0</v>
      </c>
      <c r="AF18" s="44">
        <v>0</v>
      </c>
      <c r="AH18" s="44">
        <v>0</v>
      </c>
      <c r="AJ18" s="44">
        <v>0</v>
      </c>
      <c r="AL18" s="19">
        <v>0</v>
      </c>
      <c r="AN18" s="19">
        <v>0</v>
      </c>
      <c r="AP18" s="19">
        <v>0</v>
      </c>
      <c r="AR18" s="19">
        <v>0</v>
      </c>
      <c r="AT18" s="19">
        <v>0</v>
      </c>
      <c r="AV18" s="19">
        <v>0</v>
      </c>
      <c r="AX18" s="19">
        <v>0</v>
      </c>
      <c r="AZ18" s="19">
        <v>0</v>
      </c>
      <c r="BB18" s="19">
        <v>0</v>
      </c>
      <c r="BD18" s="19">
        <v>0</v>
      </c>
      <c r="BF18" s="19">
        <v>0</v>
      </c>
    </row>
    <row r="19" spans="1:59" s="19" customFormat="1" x14ac:dyDescent="0.2">
      <c r="A19" s="1"/>
      <c r="B19" s="1" t="s">
        <v>125</v>
      </c>
      <c r="C19" s="1"/>
      <c r="D19" s="19">
        <v>128</v>
      </c>
      <c r="F19" s="19">
        <v>141</v>
      </c>
      <c r="H19" s="19">
        <v>34</v>
      </c>
      <c r="J19" s="19">
        <v>-521</v>
      </c>
      <c r="L19" s="19">
        <v>-1440</v>
      </c>
      <c r="N19" s="19">
        <v>-97</v>
      </c>
      <c r="P19" s="19">
        <v>-322</v>
      </c>
      <c r="R19" s="19">
        <v>-576</v>
      </c>
      <c r="T19" s="19">
        <v>856</v>
      </c>
      <c r="V19" s="19">
        <v>861</v>
      </c>
      <c r="X19" s="19">
        <v>1290</v>
      </c>
      <c r="Z19" s="19">
        <v>1103</v>
      </c>
      <c r="AB19" s="44">
        <v>77</v>
      </c>
      <c r="AD19" s="44">
        <v>2491</v>
      </c>
      <c r="AF19" s="44">
        <v>3015</v>
      </c>
      <c r="AH19" s="44">
        <v>2752</v>
      </c>
      <c r="AJ19" s="44">
        <v>-416</v>
      </c>
      <c r="AL19" s="19">
        <v>-606</v>
      </c>
      <c r="AN19" s="19">
        <v>761</v>
      </c>
      <c r="AP19" s="19">
        <v>-4359</v>
      </c>
      <c r="AR19" s="19">
        <v>1541</v>
      </c>
      <c r="AT19" s="19">
        <v>2311</v>
      </c>
      <c r="AV19" s="19">
        <v>-109</v>
      </c>
      <c r="AX19" s="19">
        <v>3522</v>
      </c>
      <c r="AZ19" s="19">
        <v>-1811</v>
      </c>
      <c r="BB19" s="19">
        <v>-5840</v>
      </c>
      <c r="BD19" s="19">
        <v>-4965</v>
      </c>
      <c r="BF19" s="19">
        <v>-5031</v>
      </c>
    </row>
    <row r="20" spans="1:59" s="19" customFormat="1" x14ac:dyDescent="0.2">
      <c r="A20" s="1"/>
      <c r="B20" s="3" t="s">
        <v>126</v>
      </c>
      <c r="C20" s="1"/>
      <c r="AD20" s="44"/>
      <c r="AF20" s="44"/>
      <c r="AH20" s="44"/>
    </row>
    <row r="21" spans="1:59" s="19" customFormat="1" x14ac:dyDescent="0.2">
      <c r="A21" s="1"/>
      <c r="B21" s="1" t="s">
        <v>71</v>
      </c>
      <c r="C21" s="1"/>
      <c r="D21" s="19">
        <v>-4114</v>
      </c>
      <c r="F21" s="19">
        <v>-7280</v>
      </c>
      <c r="H21" s="19">
        <v>-7384</v>
      </c>
      <c r="J21" s="19">
        <v>-1278</v>
      </c>
      <c r="L21" s="19">
        <v>1133</v>
      </c>
      <c r="N21" s="19">
        <v>2638</v>
      </c>
      <c r="P21" s="19">
        <v>3840</v>
      </c>
      <c r="R21" s="19">
        <v>3627</v>
      </c>
      <c r="T21" s="19">
        <v>-8215</v>
      </c>
      <c r="V21" s="19">
        <v>-8311</v>
      </c>
      <c r="X21" s="19">
        <v>-17386</v>
      </c>
      <c r="Z21" s="19">
        <v>-14694</v>
      </c>
      <c r="AB21" s="44">
        <v>-4622</v>
      </c>
      <c r="AD21" s="44">
        <v>-6650</v>
      </c>
      <c r="AF21" s="44">
        <v>-10825</v>
      </c>
      <c r="AH21" s="44">
        <v>-11421</v>
      </c>
      <c r="AJ21" s="44">
        <v>-8159</v>
      </c>
      <c r="AL21" s="19">
        <v>-1621</v>
      </c>
      <c r="AN21" s="19">
        <v>-5891</v>
      </c>
      <c r="AP21" s="19">
        <v>-4310</v>
      </c>
      <c r="AR21" s="19">
        <v>-11</v>
      </c>
      <c r="AT21" s="19">
        <v>-12728</v>
      </c>
      <c r="AV21" s="19">
        <v>-36277</v>
      </c>
      <c r="AX21" s="19">
        <v>-42872</v>
      </c>
      <c r="AZ21" s="19">
        <v>16158</v>
      </c>
      <c r="BB21" s="19">
        <v>11449</v>
      </c>
      <c r="BD21" s="19">
        <v>11279</v>
      </c>
      <c r="BF21" s="19">
        <v>4357</v>
      </c>
    </row>
    <row r="22" spans="1:59" s="19" customFormat="1" x14ac:dyDescent="0.2">
      <c r="A22" s="1"/>
      <c r="B22" s="1" t="s">
        <v>85</v>
      </c>
      <c r="C22" s="1"/>
      <c r="D22" s="19">
        <v>3557</v>
      </c>
      <c r="F22" s="19">
        <v>4330</v>
      </c>
      <c r="H22" s="19">
        <v>3640</v>
      </c>
      <c r="J22" s="19">
        <v>6817</v>
      </c>
      <c r="L22" s="19">
        <v>-3259</v>
      </c>
      <c r="N22" s="19">
        <v>-5583</v>
      </c>
      <c r="P22" s="19">
        <v>-2541</v>
      </c>
      <c r="R22" s="19">
        <v>2865</v>
      </c>
      <c r="T22" s="19">
        <v>-4099</v>
      </c>
      <c r="V22" s="19">
        <v>-468</v>
      </c>
      <c r="X22" s="19">
        <v>106</v>
      </c>
      <c r="Z22" s="19">
        <v>469</v>
      </c>
      <c r="AB22" s="44">
        <v>176</v>
      </c>
      <c r="AD22" s="44">
        <v>9538</v>
      </c>
      <c r="AF22" s="44">
        <v>8753</v>
      </c>
      <c r="AH22" s="44">
        <v>24284</v>
      </c>
      <c r="AJ22" s="44">
        <v>-10090</v>
      </c>
      <c r="AL22" s="19">
        <v>-13157</v>
      </c>
      <c r="AN22" s="19">
        <v>-6948</v>
      </c>
      <c r="AP22" s="19">
        <v>-8326</v>
      </c>
      <c r="AR22" s="19">
        <v>1465</v>
      </c>
      <c r="AT22" s="19">
        <v>4606</v>
      </c>
      <c r="AV22" s="19">
        <v>8904</v>
      </c>
      <c r="AX22" s="19">
        <v>1127</v>
      </c>
      <c r="AZ22" s="19">
        <v>-2883</v>
      </c>
      <c r="BB22" s="19">
        <v>5943</v>
      </c>
      <c r="BD22" s="19">
        <v>2882</v>
      </c>
      <c r="BF22" s="19">
        <v>7868</v>
      </c>
    </row>
    <row r="23" spans="1:59" s="19" customFormat="1" x14ac:dyDescent="0.2">
      <c r="A23" s="1"/>
      <c r="B23" s="1" t="s">
        <v>127</v>
      </c>
      <c r="C23" s="1"/>
      <c r="D23" s="19">
        <v>-748</v>
      </c>
      <c r="F23" s="19">
        <v>-1594</v>
      </c>
      <c r="H23" s="19">
        <v>-2084</v>
      </c>
      <c r="J23" s="19">
        <v>-1873</v>
      </c>
      <c r="L23" s="19">
        <v>120</v>
      </c>
      <c r="N23" s="19">
        <v>-6</v>
      </c>
      <c r="P23" s="19">
        <v>245</v>
      </c>
      <c r="R23" s="19">
        <v>417</v>
      </c>
      <c r="T23" s="19">
        <v>-165</v>
      </c>
      <c r="V23" s="19">
        <v>1862</v>
      </c>
      <c r="X23" s="19">
        <v>524</v>
      </c>
      <c r="Z23" s="19">
        <v>-432</v>
      </c>
      <c r="AB23" s="44">
        <v>-160</v>
      </c>
      <c r="AD23" s="44">
        <v>24</v>
      </c>
      <c r="AF23" s="44">
        <v>-30</v>
      </c>
      <c r="AH23" s="44">
        <v>224</v>
      </c>
      <c r="AJ23" s="44">
        <v>323</v>
      </c>
      <c r="AL23" s="19">
        <v>407</v>
      </c>
      <c r="AN23" s="19">
        <v>1206</v>
      </c>
      <c r="AP23" s="19">
        <v>1348</v>
      </c>
      <c r="AR23" s="19">
        <v>-28</v>
      </c>
      <c r="AT23" s="19">
        <v>273</v>
      </c>
      <c r="AV23" s="19">
        <v>808</v>
      </c>
      <c r="AX23" s="19">
        <v>2039</v>
      </c>
      <c r="AZ23" s="19">
        <v>358</v>
      </c>
      <c r="BB23" s="19">
        <v>211</v>
      </c>
      <c r="BD23" s="19">
        <v>258</v>
      </c>
      <c r="BF23" s="19">
        <v>1060</v>
      </c>
    </row>
    <row r="24" spans="1:59" s="19" customFormat="1" x14ac:dyDescent="0.2">
      <c r="A24" s="1"/>
      <c r="B24" s="1" t="s">
        <v>172</v>
      </c>
      <c r="C24" s="1"/>
      <c r="D24" s="19">
        <v>1242</v>
      </c>
      <c r="F24" s="19">
        <v>-7676</v>
      </c>
      <c r="H24" s="19">
        <v>-730</v>
      </c>
      <c r="J24" s="19">
        <v>1197</v>
      </c>
      <c r="L24" s="19">
        <v>2438</v>
      </c>
      <c r="N24" s="19">
        <v>3167</v>
      </c>
      <c r="P24" s="19">
        <v>-1645</v>
      </c>
      <c r="R24" s="19">
        <v>-3869</v>
      </c>
      <c r="T24" s="19">
        <v>13110</v>
      </c>
      <c r="V24" s="19">
        <v>5560</v>
      </c>
      <c r="X24" s="19">
        <v>5247</v>
      </c>
      <c r="Z24" s="19">
        <v>3933</v>
      </c>
      <c r="AB24" s="44">
        <v>-481</v>
      </c>
      <c r="AD24" s="44">
        <v>-490</v>
      </c>
      <c r="AF24" s="44">
        <v>-7024</v>
      </c>
      <c r="AH24" s="44">
        <v>964</v>
      </c>
      <c r="AJ24" s="44">
        <v>2047</v>
      </c>
      <c r="AL24" s="19">
        <v>1618</v>
      </c>
      <c r="AN24" s="19">
        <v>6908</v>
      </c>
      <c r="AP24" s="19">
        <v>4898</v>
      </c>
      <c r="AR24" s="19">
        <v>756</v>
      </c>
      <c r="AT24" s="19">
        <v>1413</v>
      </c>
      <c r="AV24" s="19">
        <v>-1255</v>
      </c>
      <c r="AX24" s="19">
        <v>337</v>
      </c>
      <c r="AZ24" s="19">
        <v>2555</v>
      </c>
      <c r="BB24" s="19">
        <v>-1958</v>
      </c>
      <c r="BD24" s="19">
        <v>-2405</v>
      </c>
      <c r="BF24" s="19">
        <v>1534</v>
      </c>
    </row>
    <row r="25" spans="1:59" s="19" customFormat="1" x14ac:dyDescent="0.2">
      <c r="A25" s="1"/>
      <c r="B25" s="1" t="s">
        <v>128</v>
      </c>
      <c r="C25" s="1"/>
      <c r="D25" s="19">
        <v>-17418</v>
      </c>
      <c r="F25" s="19">
        <v>-44890</v>
      </c>
      <c r="H25" s="19">
        <v>-85154</v>
      </c>
      <c r="J25" s="19">
        <v>-171105</v>
      </c>
      <c r="L25" s="19">
        <v>-48227</v>
      </c>
      <c r="N25" s="19">
        <v>-97660</v>
      </c>
      <c r="P25" s="19">
        <v>-166493</v>
      </c>
      <c r="R25" s="19">
        <v>-266149</v>
      </c>
      <c r="T25" s="19">
        <v>-104357</v>
      </c>
      <c r="V25" s="19">
        <v>-189927</v>
      </c>
      <c r="X25" s="19">
        <v>-252505</v>
      </c>
      <c r="Z25" s="19">
        <v>-330510</v>
      </c>
      <c r="AB25" s="44">
        <v>-67706</v>
      </c>
      <c r="AD25" s="44">
        <v>-109422</v>
      </c>
      <c r="AF25" s="44">
        <v>-145424</v>
      </c>
      <c r="AH25" s="44">
        <v>-223819</v>
      </c>
      <c r="AJ25" s="44">
        <v>-71184</v>
      </c>
      <c r="AL25" s="19">
        <v>-138900</v>
      </c>
      <c r="AN25" s="19">
        <v>-207075</v>
      </c>
      <c r="AP25" s="19">
        <v>-299139</v>
      </c>
      <c r="AR25" s="19">
        <v>-80173</v>
      </c>
      <c r="AT25" s="19">
        <v>-154357</v>
      </c>
      <c r="AV25" s="19">
        <v>-260435</v>
      </c>
      <c r="AX25" s="19">
        <v>-329512</v>
      </c>
      <c r="AZ25" s="19">
        <v>-84078</v>
      </c>
      <c r="BB25" s="19">
        <v>-167223</v>
      </c>
      <c r="BD25" s="19">
        <v>-235407</v>
      </c>
      <c r="BF25" s="19">
        <v>-313264</v>
      </c>
    </row>
    <row r="26" spans="1:59" s="19" customFormat="1" x14ac:dyDescent="0.2">
      <c r="A26" s="1"/>
      <c r="B26" s="1" t="s">
        <v>129</v>
      </c>
      <c r="C26" s="1"/>
      <c r="D26" s="19">
        <v>23758</v>
      </c>
      <c r="F26" s="19">
        <v>42321</v>
      </c>
      <c r="H26" s="19">
        <v>73010</v>
      </c>
      <c r="J26" s="19">
        <v>128125</v>
      </c>
      <c r="L26" s="19">
        <v>75553</v>
      </c>
      <c r="N26" s="19">
        <v>122257</v>
      </c>
      <c r="P26" s="19">
        <v>179159</v>
      </c>
      <c r="R26" s="19">
        <v>259790</v>
      </c>
      <c r="T26" s="19">
        <v>98420</v>
      </c>
      <c r="V26" s="19">
        <v>206796</v>
      </c>
      <c r="X26" s="19">
        <v>271302</v>
      </c>
      <c r="Z26" s="19">
        <v>342930</v>
      </c>
      <c r="AB26" s="44">
        <v>76356</v>
      </c>
      <c r="AD26" s="44">
        <v>121990</v>
      </c>
      <c r="AF26" s="44">
        <v>163266</v>
      </c>
      <c r="AH26" s="44">
        <v>237834</v>
      </c>
      <c r="AJ26" s="44">
        <v>66266</v>
      </c>
      <c r="AL26" s="19">
        <v>135835</v>
      </c>
      <c r="AN26" s="19">
        <v>195074</v>
      </c>
      <c r="AP26" s="19">
        <v>290801</v>
      </c>
      <c r="AR26" s="19">
        <v>73533</v>
      </c>
      <c r="AT26" s="19">
        <v>150372</v>
      </c>
      <c r="AV26" s="19">
        <v>248980</v>
      </c>
      <c r="AX26" s="19">
        <v>318763</v>
      </c>
      <c r="AZ26" s="19">
        <v>95232</v>
      </c>
      <c r="BB26" s="19">
        <v>191655</v>
      </c>
      <c r="BD26" s="19">
        <v>249264</v>
      </c>
      <c r="BF26" s="19">
        <v>325841</v>
      </c>
    </row>
    <row r="27" spans="1:59" s="19" customFormat="1" x14ac:dyDescent="0.2">
      <c r="A27" s="1"/>
      <c r="B27" s="1" t="s">
        <v>90</v>
      </c>
      <c r="C27" s="1"/>
      <c r="D27" s="19">
        <v>-5584</v>
      </c>
      <c r="F27" s="19">
        <v>600</v>
      </c>
      <c r="H27" s="19">
        <v>5906</v>
      </c>
      <c r="J27" s="19">
        <v>12030</v>
      </c>
      <c r="L27" s="19">
        <v>-17735</v>
      </c>
      <c r="N27" s="19">
        <v>-12547</v>
      </c>
      <c r="P27" s="19">
        <v>-1785</v>
      </c>
      <c r="R27" s="19">
        <v>15416</v>
      </c>
      <c r="T27" s="19">
        <v>-13320</v>
      </c>
      <c r="V27" s="19">
        <v>1407</v>
      </c>
      <c r="X27" s="19">
        <v>-3542</v>
      </c>
      <c r="Z27" s="19">
        <v>691</v>
      </c>
      <c r="AB27" s="44">
        <v>-10794</v>
      </c>
      <c r="AD27" s="44">
        <v>-6318</v>
      </c>
      <c r="AF27" s="44">
        <v>7047</v>
      </c>
      <c r="AH27" s="44">
        <v>16608</v>
      </c>
      <c r="AJ27" s="44">
        <v>-10414</v>
      </c>
      <c r="AL27" s="19">
        <v>-5259</v>
      </c>
      <c r="AN27" s="19">
        <v>-880</v>
      </c>
      <c r="AP27" s="19">
        <v>13619</v>
      </c>
      <c r="AR27" s="19">
        <v>-12528</v>
      </c>
      <c r="AT27" s="19">
        <v>-17664</v>
      </c>
      <c r="AV27" s="19">
        <v>-6619</v>
      </c>
      <c r="AX27" s="19">
        <v>3967</v>
      </c>
      <c r="AZ27" s="19">
        <v>-17108</v>
      </c>
      <c r="BB27" s="19">
        <v>-10918</v>
      </c>
      <c r="BD27" s="19">
        <f>62-BD67</f>
        <v>1394</v>
      </c>
      <c r="BF27" s="19">
        <v>-797</v>
      </c>
    </row>
    <row r="28" spans="1:59" s="19" customFormat="1" x14ac:dyDescent="0.2">
      <c r="A28" s="1"/>
      <c r="B28" s="1" t="s">
        <v>95</v>
      </c>
      <c r="C28" s="1"/>
      <c r="D28" s="19">
        <v>250</v>
      </c>
      <c r="F28" s="19">
        <v>500</v>
      </c>
      <c r="H28" s="19">
        <v>1032</v>
      </c>
      <c r="J28" s="19">
        <v>1750</v>
      </c>
      <c r="L28" s="19">
        <v>346</v>
      </c>
      <c r="N28" s="19">
        <v>310</v>
      </c>
      <c r="P28" s="19">
        <v>1077</v>
      </c>
      <c r="R28" s="19">
        <v>-2572</v>
      </c>
      <c r="T28" s="19">
        <v>-1507</v>
      </c>
      <c r="V28" s="19">
        <v>-3582</v>
      </c>
      <c r="X28" s="19">
        <v>-4354</v>
      </c>
      <c r="Z28" s="19">
        <v>-4775</v>
      </c>
      <c r="AB28" s="44">
        <v>-1050</v>
      </c>
      <c r="AD28" s="44">
        <v>-3695</v>
      </c>
      <c r="AF28" s="44">
        <v>-7250</v>
      </c>
      <c r="AH28" s="44">
        <v>-3480</v>
      </c>
      <c r="AJ28" s="44">
        <v>-635</v>
      </c>
      <c r="AL28" s="19">
        <v>-1066</v>
      </c>
      <c r="AN28" s="19">
        <v>-1429</v>
      </c>
      <c r="AP28" s="19">
        <v>232</v>
      </c>
      <c r="AR28" s="19">
        <v>2669</v>
      </c>
      <c r="AT28" s="19">
        <v>1168</v>
      </c>
      <c r="AV28" s="19">
        <v>-3667</v>
      </c>
      <c r="AX28" s="19">
        <v>6358</v>
      </c>
      <c r="AZ28" s="19">
        <v>-781</v>
      </c>
      <c r="BB28" s="19">
        <v>3571</v>
      </c>
      <c r="BD28" s="19">
        <v>13086</v>
      </c>
      <c r="BF28" s="19">
        <v>18060</v>
      </c>
    </row>
    <row r="29" spans="1:59" s="19" customFormat="1" x14ac:dyDescent="0.2">
      <c r="A29" s="1"/>
      <c r="B29" s="1" t="s">
        <v>130</v>
      </c>
      <c r="C29" s="1"/>
      <c r="D29" s="19">
        <v>0</v>
      </c>
      <c r="F29" s="19">
        <v>0</v>
      </c>
      <c r="H29" s="19">
        <v>0</v>
      </c>
      <c r="J29" s="19">
        <v>0</v>
      </c>
      <c r="L29" s="19">
        <v>0</v>
      </c>
      <c r="N29" s="19">
        <v>0</v>
      </c>
      <c r="P29" s="19">
        <v>0</v>
      </c>
      <c r="R29" s="19">
        <v>0</v>
      </c>
      <c r="T29" s="19">
        <v>2352</v>
      </c>
      <c r="V29" s="19">
        <v>4676</v>
      </c>
      <c r="X29" s="19">
        <v>7006</v>
      </c>
      <c r="Z29" s="19">
        <v>9525</v>
      </c>
      <c r="AB29" s="44">
        <v>2381</v>
      </c>
      <c r="AD29" s="44">
        <v>5134</v>
      </c>
      <c r="AF29" s="44">
        <v>7862</v>
      </c>
      <c r="AH29" s="44">
        <v>10686</v>
      </c>
      <c r="AJ29" s="44">
        <v>2335</v>
      </c>
      <c r="AL29" s="19">
        <v>5053</v>
      </c>
      <c r="AN29" s="19">
        <v>7262</v>
      </c>
      <c r="AP29" s="19">
        <v>10248</v>
      </c>
      <c r="AR29" s="19">
        <v>2287</v>
      </c>
      <c r="AT29" s="19">
        <v>4370</v>
      </c>
      <c r="AV29" s="19">
        <v>9802</v>
      </c>
      <c r="AX29" s="19">
        <v>14068</v>
      </c>
      <c r="AZ29" s="19">
        <v>2121</v>
      </c>
      <c r="BB29" s="19">
        <v>5777</v>
      </c>
      <c r="BD29" s="19">
        <v>7610</v>
      </c>
      <c r="BF29" s="19">
        <v>10995</v>
      </c>
    </row>
    <row r="30" spans="1:59" s="19" customFormat="1" x14ac:dyDescent="0.2">
      <c r="A30" s="1"/>
      <c r="B30" s="1" t="s">
        <v>82</v>
      </c>
      <c r="C30" s="1"/>
      <c r="D30" s="19">
        <v>-2</v>
      </c>
      <c r="F30" s="19">
        <v>-5</v>
      </c>
      <c r="H30" s="19">
        <v>-7</v>
      </c>
      <c r="J30" s="19">
        <v>-8092</v>
      </c>
      <c r="L30" s="19">
        <v>-654</v>
      </c>
      <c r="N30" s="20">
        <v>-2193</v>
      </c>
      <c r="P30" s="19">
        <v>-1847</v>
      </c>
      <c r="R30" s="19">
        <v>-3268</v>
      </c>
      <c r="T30" s="20">
        <v>-6140</v>
      </c>
      <c r="V30" s="20">
        <v>-3768</v>
      </c>
      <c r="X30" s="20">
        <v>-567</v>
      </c>
      <c r="Z30" s="19">
        <v>-1331</v>
      </c>
      <c r="AB30" s="44">
        <v>108</v>
      </c>
      <c r="AD30" s="44">
        <v>-288</v>
      </c>
      <c r="AF30" s="44">
        <v>221</v>
      </c>
      <c r="AH30" s="44">
        <v>1521</v>
      </c>
      <c r="AJ30" s="44">
        <v>867</v>
      </c>
      <c r="AL30" s="20">
        <v>2247</v>
      </c>
      <c r="AN30" s="20">
        <v>-3906</v>
      </c>
      <c r="AP30" s="20">
        <v>-3956</v>
      </c>
      <c r="AR30" s="20">
        <v>172</v>
      </c>
      <c r="AT30" s="19">
        <v>571</v>
      </c>
      <c r="AV30" s="19">
        <v>-374</v>
      </c>
      <c r="AX30" s="19">
        <v>-3462</v>
      </c>
      <c r="AZ30" s="20">
        <v>-4922</v>
      </c>
      <c r="BB30" s="19">
        <v>-7227</v>
      </c>
      <c r="BD30" s="19">
        <v>-7448</v>
      </c>
      <c r="BF30" s="19">
        <v>540</v>
      </c>
    </row>
    <row r="31" spans="1:59" s="19" customFormat="1" x14ac:dyDescent="0.2">
      <c r="A31" s="1"/>
      <c r="B31" s="1" t="s">
        <v>131</v>
      </c>
      <c r="C31" s="1"/>
      <c r="D31" s="26">
        <f>SUM(D8:D30)</f>
        <v>9960</v>
      </c>
      <c r="F31" s="26">
        <f>SUM(F8:F30)</f>
        <v>1693</v>
      </c>
      <c r="H31" s="26">
        <f>SUM(H8:H30)</f>
        <v>4960</v>
      </c>
      <c r="J31" s="26">
        <f>SUM(J8:J30)</f>
        <v>-14312</v>
      </c>
      <c r="L31" s="26">
        <f>SUM(L8:L30)</f>
        <v>8915</v>
      </c>
      <c r="N31" s="26">
        <f>SUM(N8:N30)</f>
        <v>11285</v>
      </c>
      <c r="P31" s="26">
        <f>SUM(P8:P30)</f>
        <v>18873</v>
      </c>
      <c r="R31" s="26">
        <f>SUM(R8:R30)</f>
        <v>9526</v>
      </c>
      <c r="T31" s="26">
        <f>SUM(T8:T30)</f>
        <v>-16468</v>
      </c>
      <c r="V31" s="26">
        <v>16696</v>
      </c>
      <c r="X31" s="26">
        <v>10788</v>
      </c>
      <c r="Z31" s="26">
        <f>SUM(Z8:Z30)</f>
        <v>20015</v>
      </c>
      <c r="AB31" s="26">
        <f>SUM(AB8:AB30)</f>
        <v>2372.2498986115606</v>
      </c>
      <c r="AD31" s="45">
        <v>28874</v>
      </c>
      <c r="AF31" s="45">
        <v>44326</v>
      </c>
      <c r="AH31" s="45">
        <f>SUM(AH8:AH30)</f>
        <v>83960</v>
      </c>
      <c r="AJ31" s="26">
        <f>SUM(AJ8:AJ30)</f>
        <v>3902</v>
      </c>
      <c r="AL31" s="26">
        <f>SUM(AL8:AL30)</f>
        <v>59919</v>
      </c>
      <c r="AN31" s="26">
        <f>SUM(AN8:AN30)</f>
        <v>101328</v>
      </c>
      <c r="AP31" s="26">
        <f>SUM(AP8:AP30)</f>
        <v>159489</v>
      </c>
      <c r="AR31" s="26">
        <f>SUM(AR8:AR30)</f>
        <v>39510</v>
      </c>
      <c r="AT31" s="26">
        <f>SUM(AT8:AT30)</f>
        <v>80914</v>
      </c>
      <c r="AU31" s="38"/>
      <c r="AV31" s="26">
        <f>SUM(AV8:AV30)</f>
        <v>131039</v>
      </c>
      <c r="AW31" s="38"/>
      <c r="AX31" s="26">
        <f>SUM(AX8:AX30)</f>
        <v>176925</v>
      </c>
      <c r="AZ31" s="26">
        <f>SUM(AZ8:AZ30)</f>
        <v>53716</v>
      </c>
      <c r="BB31" s="26">
        <f>SUM(BB8:BB30)</f>
        <v>124401</v>
      </c>
      <c r="BC31" s="38"/>
      <c r="BD31" s="26">
        <f>SUM(BD8:BD30)</f>
        <v>178577</v>
      </c>
      <c r="BE31" s="38"/>
      <c r="BF31" s="26">
        <f>SUM(BF8:BF30)</f>
        <v>233489</v>
      </c>
      <c r="BG31" s="56"/>
    </row>
    <row r="32" spans="1:59" s="19" customFormat="1" x14ac:dyDescent="0.2">
      <c r="A32" s="1"/>
      <c r="B32" s="1"/>
      <c r="C32" s="1"/>
    </row>
    <row r="33" spans="1:58" s="19" customFormat="1" x14ac:dyDescent="0.2">
      <c r="A33" s="1"/>
      <c r="B33" s="23" t="s">
        <v>132</v>
      </c>
      <c r="C33" s="1"/>
      <c r="AD33" s="44" t="s">
        <v>119</v>
      </c>
    </row>
    <row r="34" spans="1:58" s="19" customFormat="1" x14ac:dyDescent="0.2">
      <c r="A34" s="1"/>
      <c r="B34" s="1" t="s">
        <v>133</v>
      </c>
      <c r="C34" s="1"/>
      <c r="D34" s="19">
        <v>-2092</v>
      </c>
      <c r="F34" s="19">
        <v>-4616</v>
      </c>
      <c r="H34" s="19">
        <v>-7074</v>
      </c>
      <c r="J34" s="19">
        <v>-9149</v>
      </c>
      <c r="L34" s="19">
        <v>-1574</v>
      </c>
      <c r="N34" s="19">
        <v>-3240</v>
      </c>
      <c r="P34" s="19">
        <v>-3937</v>
      </c>
      <c r="R34" s="19">
        <v>-4992</v>
      </c>
      <c r="T34" s="19">
        <v>-797</v>
      </c>
      <c r="V34" s="19">
        <v>-2044</v>
      </c>
      <c r="X34" s="19">
        <v>-3820</v>
      </c>
      <c r="Z34" s="19">
        <v>-6891</v>
      </c>
      <c r="AB34" s="44">
        <v>-2690</v>
      </c>
      <c r="AD34" s="44">
        <v>-5093</v>
      </c>
      <c r="AF34" s="44">
        <v>-7132</v>
      </c>
      <c r="AH34" s="44">
        <v>-10504</v>
      </c>
      <c r="AJ34" s="44">
        <v>-1764</v>
      </c>
      <c r="AL34" s="19">
        <v>-2422</v>
      </c>
      <c r="AN34" s="19">
        <v>-4336</v>
      </c>
      <c r="AP34" s="19">
        <v>-8459</v>
      </c>
      <c r="AR34" s="19">
        <v>-1616</v>
      </c>
      <c r="AT34" s="19">
        <v>-2802</v>
      </c>
      <c r="AV34" s="19">
        <v>-4449</v>
      </c>
      <c r="AX34" s="19">
        <v>-8189</v>
      </c>
      <c r="AZ34" s="19">
        <v>-4726</v>
      </c>
      <c r="BB34" s="19">
        <v>-7304</v>
      </c>
      <c r="BD34" s="19">
        <v>-12285</v>
      </c>
      <c r="BF34" s="19">
        <v>-26874</v>
      </c>
    </row>
    <row r="35" spans="1:58" s="19" customFormat="1" x14ac:dyDescent="0.2">
      <c r="A35" s="1"/>
      <c r="B35" s="1" t="s">
        <v>134</v>
      </c>
      <c r="C35" s="1"/>
      <c r="D35" s="19">
        <v>-2209</v>
      </c>
      <c r="F35" s="19">
        <v>-4387</v>
      </c>
      <c r="H35" s="19">
        <v>-6879</v>
      </c>
      <c r="J35" s="19">
        <v>-8140</v>
      </c>
      <c r="L35" s="19">
        <v>-2014</v>
      </c>
      <c r="N35" s="19">
        <v>-4666</v>
      </c>
      <c r="P35" s="19">
        <v>-6592</v>
      </c>
      <c r="R35" s="19">
        <v>-9045</v>
      </c>
      <c r="T35" s="19">
        <v>-3351</v>
      </c>
      <c r="V35" s="19">
        <v>-6646</v>
      </c>
      <c r="X35" s="19">
        <v>-9670</v>
      </c>
      <c r="Z35" s="19">
        <v>-14008</v>
      </c>
      <c r="AB35" s="44">
        <v>-3812</v>
      </c>
      <c r="AD35" s="44">
        <v>-7772</v>
      </c>
      <c r="AF35" s="44">
        <v>-10209</v>
      </c>
      <c r="AH35" s="44">
        <v>-18329</v>
      </c>
      <c r="AJ35" s="44">
        <v>-7588</v>
      </c>
      <c r="AL35" s="19">
        <v>-12921</v>
      </c>
      <c r="AN35" s="19">
        <v>-25322</v>
      </c>
      <c r="AP35" s="19">
        <v>-39333</v>
      </c>
      <c r="AR35" s="19">
        <v>-14055</v>
      </c>
      <c r="AT35" s="19">
        <v>-27345</v>
      </c>
      <c r="AV35" s="19">
        <v>-39666</v>
      </c>
      <c r="AX35" s="19">
        <v>-52203</v>
      </c>
      <c r="AZ35" s="19">
        <v>-16067</v>
      </c>
      <c r="BB35" s="19">
        <v>-29993</v>
      </c>
      <c r="BD35" s="19">
        <v>-43886</v>
      </c>
      <c r="BF35" s="19">
        <v>-60855</v>
      </c>
    </row>
    <row r="36" spans="1:58" s="19" customFormat="1" x14ac:dyDescent="0.2">
      <c r="A36" s="1"/>
      <c r="B36" s="1" t="s">
        <v>135</v>
      </c>
      <c r="C36" s="1"/>
      <c r="D36" s="19">
        <v>0</v>
      </c>
      <c r="F36" s="19">
        <v>0</v>
      </c>
      <c r="H36" s="19">
        <v>0</v>
      </c>
      <c r="J36" s="19">
        <v>0</v>
      </c>
      <c r="L36" s="19">
        <v>0</v>
      </c>
      <c r="N36" s="19">
        <v>0</v>
      </c>
      <c r="P36" s="19">
        <v>0</v>
      </c>
      <c r="R36" s="19">
        <v>0</v>
      </c>
      <c r="T36" s="19">
        <v>0</v>
      </c>
      <c r="V36" s="19">
        <v>0</v>
      </c>
      <c r="X36" s="19">
        <v>0</v>
      </c>
      <c r="Z36" s="19">
        <v>0</v>
      </c>
      <c r="AB36" s="19">
        <v>0</v>
      </c>
      <c r="AD36" s="19">
        <v>0</v>
      </c>
      <c r="AF36" s="19">
        <v>0</v>
      </c>
      <c r="AH36" s="19">
        <v>0</v>
      </c>
      <c r="AJ36" s="19">
        <v>0</v>
      </c>
      <c r="AL36" s="19">
        <v>0</v>
      </c>
      <c r="AN36" s="19">
        <v>-3600</v>
      </c>
      <c r="AP36" s="19">
        <v>-3600</v>
      </c>
      <c r="AR36" s="19">
        <v>0</v>
      </c>
      <c r="AT36" s="19">
        <v>0</v>
      </c>
      <c r="AV36" s="19">
        <v>0</v>
      </c>
      <c r="AX36" s="19">
        <v>0</v>
      </c>
      <c r="AZ36" s="19">
        <v>0</v>
      </c>
      <c r="BB36" s="19">
        <v>0</v>
      </c>
      <c r="BD36" s="19">
        <v>0</v>
      </c>
      <c r="BF36" s="19">
        <v>0</v>
      </c>
    </row>
    <row r="37" spans="1:58" s="19" customFormat="1" x14ac:dyDescent="0.2">
      <c r="A37" s="1"/>
      <c r="B37" s="1" t="s">
        <v>136</v>
      </c>
      <c r="C37" s="1"/>
      <c r="D37" s="19">
        <v>70</v>
      </c>
      <c r="F37" s="19">
        <v>45</v>
      </c>
      <c r="H37" s="19">
        <v>-178</v>
      </c>
      <c r="J37" s="19">
        <v>-40</v>
      </c>
      <c r="L37" s="19">
        <v>52</v>
      </c>
      <c r="N37" s="19">
        <v>145</v>
      </c>
      <c r="P37" s="19">
        <v>135</v>
      </c>
      <c r="R37" s="19">
        <v>378</v>
      </c>
      <c r="T37" s="19">
        <v>-213</v>
      </c>
      <c r="V37" s="19">
        <v>-423</v>
      </c>
      <c r="X37" s="19">
        <v>-445</v>
      </c>
      <c r="Z37" s="19">
        <v>-99</v>
      </c>
      <c r="AB37" s="44">
        <v>46</v>
      </c>
      <c r="AD37" s="44">
        <v>481</v>
      </c>
      <c r="AF37" s="44">
        <v>504</v>
      </c>
      <c r="AH37" s="44">
        <v>628</v>
      </c>
      <c r="AJ37" s="44">
        <v>23</v>
      </c>
      <c r="AL37" s="19">
        <v>125</v>
      </c>
      <c r="AN37" s="19">
        <v>151</v>
      </c>
      <c r="AP37" s="19">
        <v>255</v>
      </c>
      <c r="AR37" s="19">
        <v>19</v>
      </c>
      <c r="AT37" s="19">
        <v>22</v>
      </c>
      <c r="AV37" s="19">
        <v>12</v>
      </c>
      <c r="AX37" s="19">
        <v>83</v>
      </c>
      <c r="AZ37" s="19">
        <v>17</v>
      </c>
      <c r="BB37" s="19">
        <v>-40</v>
      </c>
      <c r="BD37" s="19">
        <v>-56</v>
      </c>
      <c r="BF37" s="19">
        <v>-99</v>
      </c>
    </row>
    <row r="38" spans="1:58" s="19" customFormat="1" x14ac:dyDescent="0.2">
      <c r="A38" s="1"/>
      <c r="B38" s="1" t="s">
        <v>137</v>
      </c>
      <c r="C38" s="1"/>
      <c r="D38" s="19">
        <f>-60917-1016</f>
        <v>-61933</v>
      </c>
      <c r="F38" s="19">
        <f>-102815-1646</f>
        <v>-104461</v>
      </c>
      <c r="H38" s="19">
        <v>20150</v>
      </c>
      <c r="J38" s="19">
        <v>3248</v>
      </c>
      <c r="L38" s="19">
        <v>3074</v>
      </c>
      <c r="N38" s="19">
        <v>-15082</v>
      </c>
      <c r="P38" s="19">
        <v>-20004</v>
      </c>
      <c r="R38" s="19">
        <v>-37713</v>
      </c>
      <c r="T38" s="19">
        <v>-3673</v>
      </c>
      <c r="V38" s="19">
        <v>9396</v>
      </c>
      <c r="X38" s="19">
        <v>9396</v>
      </c>
      <c r="Z38" s="19">
        <v>31154</v>
      </c>
      <c r="AB38" s="44">
        <v>34409</v>
      </c>
      <c r="AD38" s="44">
        <v>-22139</v>
      </c>
      <c r="AF38" s="44">
        <v>2895</v>
      </c>
      <c r="AH38" s="44">
        <v>33939</v>
      </c>
      <c r="AJ38" s="44">
        <v>-53628</v>
      </c>
      <c r="AL38" s="19">
        <v>-54188</v>
      </c>
      <c r="AN38" s="19">
        <v>-20600</v>
      </c>
      <c r="AP38" s="19">
        <v>930</v>
      </c>
      <c r="AR38" s="19">
        <v>154</v>
      </c>
      <c r="AT38" s="19">
        <v>-988</v>
      </c>
      <c r="AV38" s="19">
        <v>-80098</v>
      </c>
      <c r="AX38" s="19">
        <v>-50768</v>
      </c>
      <c r="AZ38" s="19">
        <v>-19742</v>
      </c>
      <c r="BB38" s="19">
        <v>-45619</v>
      </c>
      <c r="BD38" s="19">
        <v>-56747</v>
      </c>
      <c r="BF38" s="19">
        <v>-38683</v>
      </c>
    </row>
    <row r="39" spans="1:58" s="19" customFormat="1" x14ac:dyDescent="0.2">
      <c r="A39" s="1"/>
      <c r="B39" s="1" t="s">
        <v>138</v>
      </c>
      <c r="C39" s="1"/>
      <c r="D39" s="19">
        <v>0</v>
      </c>
      <c r="F39" s="19">
        <v>0</v>
      </c>
      <c r="H39" s="19">
        <v>0</v>
      </c>
      <c r="J39" s="19">
        <v>0</v>
      </c>
      <c r="L39" s="19">
        <v>0</v>
      </c>
      <c r="N39" s="19">
        <v>0</v>
      </c>
      <c r="P39" s="19">
        <v>0</v>
      </c>
      <c r="R39" s="19">
        <v>0</v>
      </c>
      <c r="T39" s="19">
        <v>0</v>
      </c>
      <c r="V39" s="19">
        <v>0</v>
      </c>
      <c r="X39" s="19">
        <v>0</v>
      </c>
      <c r="Z39" s="19">
        <v>0</v>
      </c>
      <c r="AB39" s="19">
        <v>0</v>
      </c>
      <c r="AD39" s="19">
        <v>0</v>
      </c>
      <c r="AF39" s="19">
        <v>0</v>
      </c>
      <c r="AH39" s="19">
        <v>0</v>
      </c>
      <c r="AJ39" s="19">
        <v>0</v>
      </c>
      <c r="AL39" s="19">
        <v>0</v>
      </c>
      <c r="AN39" s="19">
        <v>0</v>
      </c>
      <c r="AP39" s="19">
        <v>0</v>
      </c>
      <c r="AR39" s="19">
        <v>0</v>
      </c>
      <c r="AT39" s="19">
        <v>0</v>
      </c>
      <c r="AV39" s="19">
        <v>0</v>
      </c>
      <c r="AX39" s="19">
        <v>-35200</v>
      </c>
      <c r="AZ39" s="19">
        <v>0</v>
      </c>
      <c r="BB39" s="19">
        <v>0</v>
      </c>
      <c r="BD39" s="19">
        <v>0</v>
      </c>
      <c r="BF39" s="19">
        <v>0</v>
      </c>
    </row>
    <row r="40" spans="1:58" s="19" customFormat="1" x14ac:dyDescent="0.2">
      <c r="A40" s="1"/>
      <c r="B40" s="1" t="s">
        <v>139</v>
      </c>
      <c r="C40" s="1"/>
      <c r="D40" s="19">
        <v>0</v>
      </c>
      <c r="F40" s="19">
        <v>0</v>
      </c>
      <c r="H40" s="19">
        <v>-6500</v>
      </c>
      <c r="J40" s="19">
        <v>-6500</v>
      </c>
      <c r="L40" s="19">
        <v>0</v>
      </c>
      <c r="N40" s="19">
        <v>0</v>
      </c>
      <c r="P40" s="19">
        <v>0</v>
      </c>
      <c r="R40" s="19">
        <v>0</v>
      </c>
      <c r="T40" s="19">
        <v>0</v>
      </c>
      <c r="V40" s="19">
        <v>0</v>
      </c>
      <c r="X40" s="19">
        <v>0</v>
      </c>
      <c r="Z40" s="19">
        <v>0</v>
      </c>
      <c r="AB40" s="19">
        <v>0</v>
      </c>
      <c r="AD40" s="19">
        <v>0</v>
      </c>
      <c r="AF40" s="19">
        <v>0</v>
      </c>
      <c r="AH40" s="19">
        <v>0</v>
      </c>
      <c r="AJ40" s="19">
        <v>0</v>
      </c>
      <c r="AL40" s="19">
        <v>0</v>
      </c>
      <c r="AN40" s="19">
        <v>0</v>
      </c>
      <c r="AP40" s="19">
        <v>0</v>
      </c>
      <c r="AR40" s="19">
        <v>0</v>
      </c>
      <c r="AT40" s="19">
        <v>0</v>
      </c>
      <c r="AV40" s="19">
        <v>0</v>
      </c>
      <c r="AX40" s="19">
        <v>0</v>
      </c>
      <c r="AZ40" s="19">
        <v>0</v>
      </c>
      <c r="BB40" s="19">
        <v>0</v>
      </c>
      <c r="BD40" s="19">
        <v>0</v>
      </c>
      <c r="BF40" s="19">
        <v>0</v>
      </c>
    </row>
    <row r="41" spans="1:58" s="19" customFormat="1" x14ac:dyDescent="0.2">
      <c r="A41" s="1"/>
      <c r="B41" s="1" t="s">
        <v>182</v>
      </c>
      <c r="C41" s="1"/>
      <c r="D41" s="19">
        <v>0</v>
      </c>
      <c r="F41" s="19">
        <v>0</v>
      </c>
      <c r="H41" s="19">
        <v>0</v>
      </c>
      <c r="J41" s="19">
        <v>0</v>
      </c>
      <c r="L41" s="19">
        <v>0</v>
      </c>
      <c r="N41" s="19">
        <v>0</v>
      </c>
      <c r="P41" s="19">
        <v>0</v>
      </c>
      <c r="R41" s="19">
        <v>0</v>
      </c>
      <c r="T41" s="19">
        <v>0</v>
      </c>
      <c r="V41" s="19">
        <v>0</v>
      </c>
      <c r="X41" s="19">
        <v>0</v>
      </c>
      <c r="Z41" s="19">
        <v>0</v>
      </c>
      <c r="AB41" s="44">
        <v>0</v>
      </c>
      <c r="AD41" s="44">
        <v>0</v>
      </c>
      <c r="AF41" s="44">
        <v>0</v>
      </c>
      <c r="AH41" s="44">
        <v>0</v>
      </c>
      <c r="AJ41" s="44">
        <v>0</v>
      </c>
      <c r="AL41" s="19">
        <v>0</v>
      </c>
      <c r="AN41" s="19">
        <v>0</v>
      </c>
      <c r="AP41" s="19">
        <v>0</v>
      </c>
      <c r="AR41" s="19">
        <v>0</v>
      </c>
      <c r="AT41" s="19">
        <v>0</v>
      </c>
      <c r="AV41" s="19">
        <v>0</v>
      </c>
      <c r="AX41" s="19">
        <v>0</v>
      </c>
      <c r="AZ41" s="19">
        <v>0</v>
      </c>
      <c r="BB41" s="19">
        <v>0</v>
      </c>
      <c r="BD41" s="19">
        <v>0</v>
      </c>
      <c r="BF41" s="19">
        <v>-15950</v>
      </c>
    </row>
    <row r="42" spans="1:58" s="19" customFormat="1" x14ac:dyDescent="0.2">
      <c r="A42" s="1"/>
      <c r="B42" s="1" t="s">
        <v>140</v>
      </c>
      <c r="C42" s="1"/>
      <c r="D42" s="19">
        <v>0</v>
      </c>
      <c r="F42" s="19">
        <v>0</v>
      </c>
      <c r="H42" s="19">
        <v>0</v>
      </c>
      <c r="J42" s="19">
        <v>0</v>
      </c>
      <c r="L42" s="19">
        <v>0</v>
      </c>
      <c r="N42" s="19">
        <v>0</v>
      </c>
      <c r="P42" s="19">
        <v>0</v>
      </c>
      <c r="R42" s="19">
        <v>0</v>
      </c>
      <c r="T42" s="19">
        <v>0</v>
      </c>
      <c r="V42" s="19">
        <v>0</v>
      </c>
      <c r="X42" s="19">
        <v>0</v>
      </c>
      <c r="Z42" s="19">
        <v>0</v>
      </c>
      <c r="AB42" s="44">
        <v>0</v>
      </c>
      <c r="AD42" s="44">
        <v>0</v>
      </c>
      <c r="AF42" s="44">
        <v>0</v>
      </c>
      <c r="AH42" s="44">
        <v>0</v>
      </c>
      <c r="AJ42" s="44">
        <v>0</v>
      </c>
      <c r="AL42" s="19">
        <v>0</v>
      </c>
      <c r="AN42" s="19">
        <v>0</v>
      </c>
      <c r="AP42" s="19">
        <v>0</v>
      </c>
      <c r="AR42" s="19">
        <v>-118649</v>
      </c>
      <c r="AT42" s="19">
        <v>-739185</v>
      </c>
      <c r="AV42" s="19">
        <v>-1255686</v>
      </c>
      <c r="AX42" s="19">
        <v>-1443772</v>
      </c>
      <c r="AZ42" s="19">
        <v>-71968</v>
      </c>
      <c r="BB42" s="19">
        <v>-272974</v>
      </c>
      <c r="BD42" s="19">
        <v>-351824</v>
      </c>
      <c r="BF42" s="19">
        <v>-446303</v>
      </c>
    </row>
    <row r="43" spans="1:58" s="19" customFormat="1" x14ac:dyDescent="0.2">
      <c r="A43" s="1"/>
      <c r="B43" s="1" t="s">
        <v>168</v>
      </c>
      <c r="C43" s="1"/>
      <c r="D43" s="19">
        <v>0</v>
      </c>
      <c r="F43" s="19">
        <v>0</v>
      </c>
      <c r="H43" s="19">
        <v>0</v>
      </c>
      <c r="J43" s="19">
        <v>0</v>
      </c>
      <c r="L43" s="19">
        <v>0</v>
      </c>
      <c r="N43" s="19">
        <v>0</v>
      </c>
      <c r="P43" s="19">
        <v>0</v>
      </c>
      <c r="R43" s="19">
        <v>0</v>
      </c>
      <c r="T43" s="19">
        <v>0</v>
      </c>
      <c r="V43" s="19">
        <v>0</v>
      </c>
      <c r="X43" s="19">
        <v>0</v>
      </c>
      <c r="Z43" s="19">
        <v>0</v>
      </c>
      <c r="AB43" s="44">
        <v>0</v>
      </c>
      <c r="AD43" s="44">
        <v>0</v>
      </c>
      <c r="AF43" s="44">
        <v>0</v>
      </c>
      <c r="AH43" s="44">
        <v>0</v>
      </c>
      <c r="AJ43" s="44">
        <v>0</v>
      </c>
      <c r="AL43" s="19">
        <v>0</v>
      </c>
      <c r="AN43" s="19">
        <v>0</v>
      </c>
      <c r="AP43" s="19">
        <v>0</v>
      </c>
      <c r="AR43" s="19">
        <v>20000</v>
      </c>
      <c r="AT43" s="19">
        <v>105000</v>
      </c>
      <c r="AV43" s="19">
        <v>214000</v>
      </c>
      <c r="AX43" s="19">
        <v>277000</v>
      </c>
      <c r="AZ43" s="19">
        <v>64500</v>
      </c>
      <c r="BB43" s="19">
        <v>180500</v>
      </c>
      <c r="BD43" s="19">
        <v>253500</v>
      </c>
      <c r="BF43" s="19">
        <v>328500</v>
      </c>
    </row>
    <row r="44" spans="1:58" s="19" customFormat="1" x14ac:dyDescent="0.2">
      <c r="A44" s="1"/>
      <c r="B44" s="1" t="s">
        <v>141</v>
      </c>
      <c r="C44" s="1"/>
      <c r="D44" s="19">
        <v>0</v>
      </c>
      <c r="F44" s="19">
        <v>0</v>
      </c>
      <c r="H44" s="19">
        <v>0</v>
      </c>
      <c r="J44" s="19">
        <v>0</v>
      </c>
      <c r="L44" s="19">
        <v>0</v>
      </c>
      <c r="N44" s="19">
        <v>0</v>
      </c>
      <c r="P44" s="19">
        <v>0</v>
      </c>
      <c r="R44" s="19">
        <v>0</v>
      </c>
      <c r="T44" s="19">
        <v>0</v>
      </c>
      <c r="V44" s="19">
        <v>0</v>
      </c>
      <c r="X44" s="19">
        <v>0</v>
      </c>
      <c r="Z44" s="19">
        <v>0</v>
      </c>
      <c r="AB44" s="19">
        <v>0</v>
      </c>
      <c r="AD44" s="19">
        <v>0</v>
      </c>
      <c r="AF44" s="19">
        <v>0</v>
      </c>
      <c r="AH44" s="19">
        <v>0</v>
      </c>
      <c r="AJ44" s="19">
        <v>0</v>
      </c>
      <c r="AL44" s="19">
        <v>0</v>
      </c>
      <c r="AN44" s="19">
        <v>0</v>
      </c>
      <c r="AP44" s="19">
        <v>0</v>
      </c>
      <c r="AR44" s="19">
        <v>0</v>
      </c>
      <c r="AT44" s="19">
        <v>0</v>
      </c>
      <c r="AV44" s="19">
        <v>-600000</v>
      </c>
      <c r="AX44" s="19">
        <v>-600000</v>
      </c>
      <c r="AZ44" s="19">
        <v>0</v>
      </c>
      <c r="BB44" s="19">
        <v>0</v>
      </c>
      <c r="BD44" s="19">
        <v>0</v>
      </c>
      <c r="BF44" s="19">
        <v>0</v>
      </c>
    </row>
    <row r="45" spans="1:58" s="19" customFormat="1" x14ac:dyDescent="0.2">
      <c r="A45" s="1"/>
      <c r="B45" s="1" t="s">
        <v>171</v>
      </c>
      <c r="C45" s="1"/>
      <c r="D45" s="19">
        <v>0</v>
      </c>
      <c r="F45" s="19">
        <v>0</v>
      </c>
      <c r="H45" s="19">
        <v>0</v>
      </c>
      <c r="J45" s="19">
        <v>0</v>
      </c>
      <c r="L45" s="19">
        <v>0</v>
      </c>
      <c r="N45" s="19">
        <v>0</v>
      </c>
      <c r="P45" s="19">
        <v>0</v>
      </c>
      <c r="R45" s="19">
        <v>0</v>
      </c>
      <c r="T45" s="19">
        <v>0</v>
      </c>
      <c r="V45" s="19">
        <v>0</v>
      </c>
      <c r="X45" s="19">
        <v>0</v>
      </c>
      <c r="Z45" s="19">
        <v>0</v>
      </c>
      <c r="AB45" s="19">
        <v>0</v>
      </c>
      <c r="AD45" s="19">
        <v>0</v>
      </c>
      <c r="AF45" s="19">
        <v>0</v>
      </c>
      <c r="AH45" s="19">
        <v>0</v>
      </c>
      <c r="AJ45" s="19">
        <v>0</v>
      </c>
      <c r="AL45" s="19">
        <v>0</v>
      </c>
      <c r="AN45" s="19">
        <v>0</v>
      </c>
      <c r="AP45" s="19">
        <v>0</v>
      </c>
      <c r="AR45" s="19">
        <v>0</v>
      </c>
      <c r="AT45" s="19">
        <v>0</v>
      </c>
      <c r="AV45" s="19">
        <v>0</v>
      </c>
      <c r="AX45" s="19">
        <v>0</v>
      </c>
      <c r="AZ45" s="19">
        <v>0</v>
      </c>
      <c r="BB45" s="19">
        <v>75000</v>
      </c>
      <c r="BD45" s="19">
        <v>75000</v>
      </c>
      <c r="BF45" s="19">
        <v>75000</v>
      </c>
    </row>
    <row r="46" spans="1:58" s="19" customFormat="1" x14ac:dyDescent="0.2">
      <c r="A46" s="1"/>
      <c r="B46" s="1" t="s">
        <v>142</v>
      </c>
      <c r="C46" s="1"/>
      <c r="D46" s="19">
        <v>0</v>
      </c>
      <c r="F46" s="19">
        <v>0</v>
      </c>
      <c r="H46" s="19">
        <v>0</v>
      </c>
      <c r="J46" s="19">
        <v>0</v>
      </c>
      <c r="L46" s="19">
        <v>0</v>
      </c>
      <c r="N46" s="19">
        <v>0</v>
      </c>
      <c r="P46" s="19">
        <v>0</v>
      </c>
      <c r="R46" s="19">
        <v>0</v>
      </c>
      <c r="T46" s="19">
        <v>0</v>
      </c>
      <c r="V46" s="19">
        <v>0</v>
      </c>
      <c r="X46" s="19">
        <v>0</v>
      </c>
      <c r="Z46" s="19">
        <v>0</v>
      </c>
      <c r="AB46" s="19">
        <v>0</v>
      </c>
      <c r="AD46" s="19">
        <v>0</v>
      </c>
      <c r="AF46" s="19">
        <v>0</v>
      </c>
      <c r="AH46" s="19">
        <v>0</v>
      </c>
      <c r="AJ46" s="19">
        <v>5953</v>
      </c>
      <c r="AL46" s="19">
        <v>5953</v>
      </c>
      <c r="AN46" s="19">
        <v>5953</v>
      </c>
      <c r="AP46" s="19">
        <v>5953</v>
      </c>
      <c r="AR46" s="19">
        <v>0</v>
      </c>
      <c r="AT46" s="19">
        <v>0</v>
      </c>
      <c r="AV46" s="19">
        <v>0</v>
      </c>
      <c r="AX46" s="19">
        <v>0</v>
      </c>
      <c r="AZ46" s="19">
        <v>0</v>
      </c>
      <c r="BB46" s="19">
        <v>0</v>
      </c>
      <c r="BD46" s="19">
        <v>0</v>
      </c>
      <c r="BF46" s="19">
        <v>0</v>
      </c>
    </row>
    <row r="47" spans="1:58" s="19" customFormat="1" x14ac:dyDescent="0.2">
      <c r="A47" s="1"/>
      <c r="B47" s="52" t="s">
        <v>143</v>
      </c>
      <c r="C47" s="1"/>
      <c r="D47" s="19">
        <v>0</v>
      </c>
      <c r="F47" s="19">
        <v>0</v>
      </c>
      <c r="H47" s="19">
        <v>0</v>
      </c>
      <c r="J47" s="19">
        <v>0</v>
      </c>
      <c r="L47" s="19">
        <v>-15482</v>
      </c>
      <c r="N47" s="20">
        <v>-15482</v>
      </c>
      <c r="P47" s="19">
        <v>-15482</v>
      </c>
      <c r="R47" s="19">
        <v>-15482</v>
      </c>
      <c r="T47" s="19">
        <v>0</v>
      </c>
      <c r="V47" s="20">
        <v>0</v>
      </c>
      <c r="X47" s="20">
        <v>0</v>
      </c>
      <c r="Z47" s="19">
        <v>0</v>
      </c>
      <c r="AB47" s="19">
        <v>0</v>
      </c>
      <c r="AD47" s="19">
        <v>0</v>
      </c>
      <c r="AF47" s="19">
        <v>0</v>
      </c>
      <c r="AH47" s="19">
        <v>0</v>
      </c>
      <c r="AJ47" s="19">
        <v>0</v>
      </c>
      <c r="AL47" s="20">
        <v>0</v>
      </c>
      <c r="AN47" s="20">
        <v>0</v>
      </c>
      <c r="AP47" s="20">
        <v>0</v>
      </c>
      <c r="AR47" s="20">
        <v>0</v>
      </c>
      <c r="AT47" s="19">
        <v>0</v>
      </c>
      <c r="AV47" s="19">
        <v>-48219</v>
      </c>
      <c r="AX47" s="19">
        <v>-48218</v>
      </c>
      <c r="AZ47" s="20">
        <v>0</v>
      </c>
      <c r="BB47" s="19">
        <v>-33081</v>
      </c>
      <c r="BD47" s="19">
        <v>-33081</v>
      </c>
      <c r="BF47" s="19">
        <v>-33081</v>
      </c>
    </row>
    <row r="48" spans="1:58" s="19" customFormat="1" x14ac:dyDescent="0.2">
      <c r="A48" s="1"/>
      <c r="B48" s="1" t="s">
        <v>144</v>
      </c>
      <c r="C48" s="1"/>
      <c r="D48" s="26">
        <f>SUM(D34:D47)</f>
        <v>-66164</v>
      </c>
      <c r="F48" s="26">
        <f>SUM(F34:F47)</f>
        <v>-113419</v>
      </c>
      <c r="H48" s="26">
        <f>SUM(H34:H47)</f>
        <v>-481</v>
      </c>
      <c r="J48" s="26">
        <f>SUM(J34:J47)</f>
        <v>-20581</v>
      </c>
      <c r="L48" s="26">
        <f>SUM(L34:L47)</f>
        <v>-15944</v>
      </c>
      <c r="N48" s="26">
        <f>SUM(N34:N47)</f>
        <v>-38325</v>
      </c>
      <c r="P48" s="26">
        <f>SUM(P34:P47)</f>
        <v>-45880</v>
      </c>
      <c r="R48" s="26">
        <f>SUM(R34:R47)</f>
        <v>-66854</v>
      </c>
      <c r="T48" s="26">
        <f>SUM(T34:T47)</f>
        <v>-8034</v>
      </c>
      <c r="V48" s="26">
        <v>283</v>
      </c>
      <c r="X48" s="26">
        <v>-4539</v>
      </c>
      <c r="Z48" s="26">
        <f>SUM(Z34:Z47)</f>
        <v>10156</v>
      </c>
      <c r="AB48" s="26">
        <f>SUM(AB34:AB47)</f>
        <v>27953</v>
      </c>
      <c r="AD48" s="45">
        <v>-34523</v>
      </c>
      <c r="AF48" s="45">
        <v>-13942</v>
      </c>
      <c r="AH48" s="45">
        <f>SUM(AH34:AH47)</f>
        <v>5734</v>
      </c>
      <c r="AJ48" s="26">
        <f>SUM(AJ34:AJ47)</f>
        <v>-57004</v>
      </c>
      <c r="AL48" s="26">
        <v>-63453</v>
      </c>
      <c r="AN48" s="26">
        <f>SUM(AN34:AN47)</f>
        <v>-47754</v>
      </c>
      <c r="AP48" s="26">
        <f>SUM(AP34:AP47)</f>
        <v>-44254</v>
      </c>
      <c r="AR48" s="26">
        <f>SUM(AR34:AR47)</f>
        <v>-114147</v>
      </c>
      <c r="AT48" s="26">
        <f>SUM(AT34:AT47)</f>
        <v>-665298</v>
      </c>
      <c r="AV48" s="26">
        <f>SUM(AV34:AV47)</f>
        <v>-1814106</v>
      </c>
      <c r="AX48" s="26">
        <f>SUM(AX34:AX47)</f>
        <v>-1961267</v>
      </c>
      <c r="AZ48" s="26">
        <f>SUM(AZ34:AZ47)</f>
        <v>-47986</v>
      </c>
      <c r="BB48" s="26">
        <f>SUM(BB34:BB47)</f>
        <v>-133511</v>
      </c>
      <c r="BD48" s="26">
        <f>SUM(BD34:BD47)</f>
        <v>-169379</v>
      </c>
      <c r="BF48" s="26">
        <f>SUM(BF34:BF47)</f>
        <v>-218345</v>
      </c>
    </row>
    <row r="49" spans="1:58" s="19" customFormat="1" x14ac:dyDescent="0.2">
      <c r="A49" s="1"/>
      <c r="B49" s="1"/>
      <c r="C49" s="1"/>
    </row>
    <row r="50" spans="1:58" s="19" customFormat="1" x14ac:dyDescent="0.2">
      <c r="A50" s="1"/>
      <c r="B50" s="23" t="s">
        <v>145</v>
      </c>
      <c r="C50" s="1"/>
    </row>
    <row r="51" spans="1:58" s="19" customFormat="1" ht="38.25" x14ac:dyDescent="0.2">
      <c r="A51" s="1"/>
      <c r="B51" s="52" t="s">
        <v>146</v>
      </c>
      <c r="C51" s="1"/>
      <c r="D51" s="19">
        <v>141</v>
      </c>
      <c r="F51" s="19">
        <v>599</v>
      </c>
      <c r="H51" s="19">
        <v>742</v>
      </c>
      <c r="J51" s="19">
        <v>1044</v>
      </c>
      <c r="L51" s="19">
        <v>228</v>
      </c>
      <c r="N51" s="19">
        <v>300</v>
      </c>
      <c r="P51" s="19">
        <v>573</v>
      </c>
      <c r="R51" s="19">
        <v>849</v>
      </c>
      <c r="T51" s="19">
        <v>469</v>
      </c>
      <c r="V51" s="19">
        <v>16346</v>
      </c>
      <c r="X51" s="19">
        <v>17670</v>
      </c>
      <c r="Z51" s="19">
        <v>19000</v>
      </c>
      <c r="AB51" s="44">
        <v>3681</v>
      </c>
      <c r="AD51" s="44">
        <v>11312</v>
      </c>
      <c r="AF51" s="44">
        <v>15283</v>
      </c>
      <c r="AH51" s="44">
        <v>21346</v>
      </c>
      <c r="AJ51" s="44">
        <v>5865</v>
      </c>
      <c r="AL51" s="19">
        <v>12091</v>
      </c>
      <c r="AN51" s="19">
        <v>10159</v>
      </c>
      <c r="AP51" s="19">
        <v>13203</v>
      </c>
      <c r="AR51" s="19">
        <v>3432</v>
      </c>
      <c r="AT51" s="19">
        <v>12027</v>
      </c>
      <c r="AV51" s="19">
        <v>23015</v>
      </c>
      <c r="AX51" s="19">
        <v>21119</v>
      </c>
      <c r="AZ51" s="19">
        <v>-4400</v>
      </c>
      <c r="BB51" s="19">
        <v>-2183</v>
      </c>
      <c r="BD51" s="19">
        <v>-3237</v>
      </c>
      <c r="BF51" s="19">
        <v>714</v>
      </c>
    </row>
    <row r="52" spans="1:58" s="19" customFormat="1" x14ac:dyDescent="0.2">
      <c r="A52" s="1"/>
      <c r="B52" s="1" t="s">
        <v>147</v>
      </c>
      <c r="C52" s="1"/>
      <c r="D52" s="19">
        <f>60917</f>
        <v>60917</v>
      </c>
      <c r="F52" s="19">
        <v>102815</v>
      </c>
      <c r="H52" s="19">
        <v>86170</v>
      </c>
      <c r="J52" s="19">
        <v>292699</v>
      </c>
      <c r="L52" s="19">
        <v>32469</v>
      </c>
      <c r="N52" s="19">
        <v>238271</v>
      </c>
      <c r="P52" s="19">
        <v>927368</v>
      </c>
      <c r="R52" s="19">
        <v>1659944</v>
      </c>
      <c r="T52" s="19">
        <v>-22040</v>
      </c>
      <c r="V52" s="19">
        <v>287486</v>
      </c>
      <c r="X52" s="19">
        <v>360212</v>
      </c>
      <c r="Z52" s="19">
        <v>1054530</v>
      </c>
      <c r="AB52" s="44">
        <v>229299</v>
      </c>
      <c r="AD52" s="44">
        <v>739388</v>
      </c>
      <c r="AF52" s="44">
        <v>638370</v>
      </c>
      <c r="AH52" s="44">
        <v>1437358</v>
      </c>
      <c r="AJ52" s="44">
        <v>-371338</v>
      </c>
      <c r="AL52" s="19">
        <v>-309911</v>
      </c>
      <c r="AN52" s="19">
        <v>-468146</v>
      </c>
      <c r="AP52" s="19">
        <v>551914</v>
      </c>
      <c r="AR52" s="19">
        <v>-469602</v>
      </c>
      <c r="AT52" s="19">
        <v>-353421</v>
      </c>
      <c r="AV52" s="19">
        <v>-314764</v>
      </c>
      <c r="AX52" s="19">
        <v>563622</v>
      </c>
      <c r="AZ52" s="19">
        <v>-385763</v>
      </c>
      <c r="BB52" s="19">
        <v>47549</v>
      </c>
      <c r="BD52" s="19">
        <v>136622</v>
      </c>
      <c r="BF52" s="19">
        <v>908251</v>
      </c>
    </row>
    <row r="53" spans="1:58" s="19" customFormat="1" x14ac:dyDescent="0.2">
      <c r="A53" s="1"/>
      <c r="B53" s="1" t="s">
        <v>148</v>
      </c>
      <c r="C53" s="1"/>
      <c r="D53" s="19">
        <v>0</v>
      </c>
      <c r="F53" s="19">
        <v>0</v>
      </c>
      <c r="H53" s="19">
        <v>0</v>
      </c>
      <c r="J53" s="19">
        <v>0</v>
      </c>
      <c r="L53" s="19">
        <v>0</v>
      </c>
      <c r="N53" s="19">
        <v>0</v>
      </c>
      <c r="P53" s="19">
        <v>32646</v>
      </c>
      <c r="R53" s="19">
        <v>32646</v>
      </c>
      <c r="T53" s="19">
        <v>0</v>
      </c>
      <c r="V53" s="19">
        <v>0</v>
      </c>
      <c r="X53" s="19">
        <v>0</v>
      </c>
      <c r="Z53" s="19">
        <v>0</v>
      </c>
      <c r="AB53" s="19">
        <v>0</v>
      </c>
      <c r="AD53" s="19">
        <v>0</v>
      </c>
      <c r="AF53" s="19">
        <v>0</v>
      </c>
      <c r="AH53" s="19">
        <v>0</v>
      </c>
      <c r="AJ53" s="19">
        <v>0</v>
      </c>
      <c r="AL53" s="19">
        <v>0</v>
      </c>
      <c r="AN53" s="19">
        <v>0</v>
      </c>
      <c r="AP53" s="19">
        <v>0</v>
      </c>
      <c r="AR53" s="19">
        <v>0</v>
      </c>
      <c r="AT53" s="19">
        <v>0</v>
      </c>
      <c r="AV53" s="19">
        <v>0</v>
      </c>
      <c r="AX53" s="19">
        <v>0</v>
      </c>
      <c r="AZ53" s="19">
        <v>0</v>
      </c>
      <c r="BB53" s="19">
        <v>0</v>
      </c>
      <c r="BD53" s="19">
        <v>0</v>
      </c>
      <c r="BF53" s="19">
        <v>0</v>
      </c>
    </row>
    <row r="54" spans="1:58" s="19" customFormat="1" x14ac:dyDescent="0.2">
      <c r="A54" s="1"/>
      <c r="B54" s="1" t="s">
        <v>149</v>
      </c>
      <c r="C54" s="1"/>
      <c r="D54" s="19">
        <v>0</v>
      </c>
      <c r="F54" s="19">
        <v>0</v>
      </c>
      <c r="H54" s="19">
        <v>0</v>
      </c>
      <c r="J54" s="19">
        <v>0</v>
      </c>
      <c r="L54" s="19">
        <v>0</v>
      </c>
      <c r="N54" s="19">
        <v>0</v>
      </c>
      <c r="P54" s="19">
        <v>0</v>
      </c>
      <c r="R54" s="19">
        <v>0</v>
      </c>
      <c r="T54" s="19">
        <v>0</v>
      </c>
      <c r="V54" s="19">
        <v>0</v>
      </c>
      <c r="X54" s="19">
        <v>-39804</v>
      </c>
      <c r="Z54" s="19">
        <v>-39803</v>
      </c>
      <c r="AB54" s="19">
        <v>0</v>
      </c>
      <c r="AD54" s="19">
        <v>0</v>
      </c>
      <c r="AF54" s="19">
        <v>0</v>
      </c>
      <c r="AH54" s="19">
        <v>0</v>
      </c>
      <c r="AJ54" s="19">
        <v>0</v>
      </c>
      <c r="AL54" s="19">
        <v>0</v>
      </c>
      <c r="AN54" s="19">
        <v>0</v>
      </c>
      <c r="AP54" s="19">
        <v>0</v>
      </c>
      <c r="AR54" s="19">
        <v>0</v>
      </c>
      <c r="AT54" s="19">
        <v>0</v>
      </c>
      <c r="AV54" s="19">
        <v>0</v>
      </c>
      <c r="AX54" s="19">
        <v>0</v>
      </c>
      <c r="AZ54" s="19">
        <v>0</v>
      </c>
      <c r="BB54" s="19">
        <v>0</v>
      </c>
      <c r="BD54" s="19">
        <v>0</v>
      </c>
      <c r="BF54" s="19">
        <v>0</v>
      </c>
    </row>
    <row r="55" spans="1:58" s="19" customFormat="1" x14ac:dyDescent="0.2">
      <c r="A55" s="1"/>
      <c r="B55" s="1" t="s">
        <v>150</v>
      </c>
      <c r="C55" s="1"/>
      <c r="D55" s="19">
        <v>0</v>
      </c>
      <c r="F55" s="19">
        <v>0</v>
      </c>
      <c r="H55" s="19">
        <v>0</v>
      </c>
      <c r="J55" s="19">
        <v>0</v>
      </c>
      <c r="L55" s="19">
        <v>0</v>
      </c>
      <c r="N55" s="19">
        <v>0</v>
      </c>
      <c r="P55" s="19">
        <v>0</v>
      </c>
      <c r="R55" s="19">
        <v>0</v>
      </c>
      <c r="T55" s="19">
        <v>0</v>
      </c>
      <c r="V55" s="19">
        <v>108643</v>
      </c>
      <c r="X55" s="19">
        <v>108643</v>
      </c>
      <c r="Z55" s="19">
        <v>108643</v>
      </c>
      <c r="AB55" s="19">
        <v>0</v>
      </c>
      <c r="AD55" s="19">
        <v>0</v>
      </c>
      <c r="AF55" s="19">
        <v>0</v>
      </c>
      <c r="AH55" s="19">
        <v>0</v>
      </c>
      <c r="AJ55" s="19">
        <v>0</v>
      </c>
      <c r="AL55" s="19">
        <v>0</v>
      </c>
      <c r="AN55" s="19">
        <v>0</v>
      </c>
      <c r="AP55" s="19">
        <v>0</v>
      </c>
      <c r="AR55" s="19">
        <v>0</v>
      </c>
      <c r="AT55" s="19">
        <v>0</v>
      </c>
      <c r="AV55" s="19">
        <v>0</v>
      </c>
      <c r="AX55" s="19">
        <v>0</v>
      </c>
      <c r="AZ55" s="19">
        <v>0</v>
      </c>
      <c r="BB55" s="19">
        <v>0</v>
      </c>
      <c r="BD55" s="19">
        <v>0</v>
      </c>
      <c r="BF55" s="19">
        <v>0</v>
      </c>
    </row>
    <row r="56" spans="1:58" s="19" customFormat="1" x14ac:dyDescent="0.2">
      <c r="A56" s="1"/>
      <c r="B56" s="1" t="s">
        <v>151</v>
      </c>
      <c r="C56" s="1"/>
      <c r="D56" s="19">
        <v>0</v>
      </c>
      <c r="F56" s="19">
        <v>0</v>
      </c>
      <c r="H56" s="19">
        <v>0</v>
      </c>
      <c r="J56" s="19">
        <v>0</v>
      </c>
      <c r="L56" s="19">
        <v>0</v>
      </c>
      <c r="N56" s="19">
        <v>0</v>
      </c>
      <c r="P56" s="19">
        <v>0</v>
      </c>
      <c r="R56" s="19">
        <v>0</v>
      </c>
      <c r="T56" s="19">
        <v>0</v>
      </c>
      <c r="V56" s="19">
        <v>280185</v>
      </c>
      <c r="X56" s="19">
        <v>280185</v>
      </c>
      <c r="Z56" s="19">
        <v>280185</v>
      </c>
      <c r="AB56" s="19">
        <v>0</v>
      </c>
      <c r="AD56" s="19">
        <v>0</v>
      </c>
      <c r="AF56" s="19">
        <v>0</v>
      </c>
      <c r="AH56" s="19">
        <v>0</v>
      </c>
      <c r="AJ56" s="19">
        <v>0</v>
      </c>
      <c r="AL56" s="19">
        <v>0</v>
      </c>
      <c r="AN56" s="19">
        <v>0</v>
      </c>
      <c r="AP56" s="19">
        <v>0</v>
      </c>
      <c r="AR56" s="19">
        <v>0</v>
      </c>
      <c r="AT56" s="19">
        <v>0</v>
      </c>
      <c r="AV56" s="19">
        <v>0</v>
      </c>
      <c r="AX56" s="19">
        <v>0</v>
      </c>
      <c r="AZ56" s="19">
        <v>0</v>
      </c>
      <c r="BB56" s="19">
        <v>0</v>
      </c>
      <c r="BD56" s="19">
        <v>0</v>
      </c>
      <c r="BF56" s="19">
        <v>0</v>
      </c>
    </row>
    <row r="57" spans="1:58" s="19" customFormat="1" x14ac:dyDescent="0.2">
      <c r="A57" s="1"/>
      <c r="B57" s="1" t="s">
        <v>152</v>
      </c>
      <c r="C57" s="1"/>
      <c r="D57" s="19">
        <v>0</v>
      </c>
      <c r="F57" s="19">
        <v>0</v>
      </c>
      <c r="H57" s="19">
        <v>0</v>
      </c>
      <c r="J57" s="19">
        <v>0</v>
      </c>
      <c r="L57" s="19">
        <v>0</v>
      </c>
      <c r="N57" s="19">
        <v>0</v>
      </c>
      <c r="P57" s="19">
        <v>0</v>
      </c>
      <c r="R57" s="19">
        <v>0</v>
      </c>
      <c r="T57" s="19">
        <v>0</v>
      </c>
      <c r="V57" s="19">
        <v>0</v>
      </c>
      <c r="X57" s="19">
        <v>0</v>
      </c>
      <c r="Z57" s="19">
        <v>17431</v>
      </c>
      <c r="AB57" s="44">
        <v>7163</v>
      </c>
      <c r="AD57" s="44">
        <v>15321.91</v>
      </c>
      <c r="AF57" s="44">
        <v>22464</v>
      </c>
      <c r="AH57" s="44">
        <v>29363</v>
      </c>
      <c r="AJ57" s="44">
        <v>9842</v>
      </c>
      <c r="AL57" s="19">
        <v>14015</v>
      </c>
      <c r="AN57" s="19">
        <v>19309</v>
      </c>
      <c r="AP57" s="19">
        <v>26855</v>
      </c>
      <c r="AR57" s="19">
        <v>5378</v>
      </c>
      <c r="AT57" s="19">
        <v>11920</v>
      </c>
      <c r="AV57" s="19">
        <v>15120</v>
      </c>
      <c r="AX57" s="19">
        <v>15120</v>
      </c>
      <c r="AZ57" s="19">
        <v>0</v>
      </c>
      <c r="BB57" s="19">
        <v>0</v>
      </c>
      <c r="BD57" s="19">
        <v>0</v>
      </c>
      <c r="BF57" s="19">
        <v>0</v>
      </c>
    </row>
    <row r="58" spans="1:58" s="19" customFormat="1" x14ac:dyDescent="0.2">
      <c r="A58" s="1"/>
      <c r="B58" s="1" t="s">
        <v>153</v>
      </c>
      <c r="C58" s="1"/>
      <c r="D58" s="19">
        <v>0</v>
      </c>
      <c r="F58" s="19">
        <v>0</v>
      </c>
      <c r="H58" s="19">
        <v>0</v>
      </c>
      <c r="J58" s="19">
        <v>0</v>
      </c>
      <c r="L58" s="19">
        <v>0</v>
      </c>
      <c r="N58" s="19">
        <v>0</v>
      </c>
      <c r="P58" s="19">
        <v>0</v>
      </c>
      <c r="R58" s="19">
        <v>0</v>
      </c>
      <c r="T58" s="19">
        <v>0</v>
      </c>
      <c r="V58" s="19">
        <v>0</v>
      </c>
      <c r="X58" s="19">
        <v>0</v>
      </c>
      <c r="Z58" s="19">
        <v>-3766</v>
      </c>
      <c r="AB58" s="44">
        <v>-6532</v>
      </c>
      <c r="AD58" s="44">
        <v>-14218.91</v>
      </c>
      <c r="AF58" s="44">
        <v>-20382</v>
      </c>
      <c r="AH58" s="44">
        <v>-26755</v>
      </c>
      <c r="AJ58" s="44">
        <v>-8859</v>
      </c>
      <c r="AL58" s="19">
        <v>-14514</v>
      </c>
      <c r="AN58" s="19">
        <v>-19646</v>
      </c>
      <c r="AP58" s="19">
        <v>-24582</v>
      </c>
      <c r="AR58" s="19">
        <v>-9360</v>
      </c>
      <c r="AT58" s="19">
        <v>-15347</v>
      </c>
      <c r="AV58" s="19">
        <v>-20312</v>
      </c>
      <c r="AX58" s="19">
        <v>-33531</v>
      </c>
      <c r="AZ58" s="19">
        <v>0</v>
      </c>
      <c r="BB58" s="19">
        <v>0</v>
      </c>
      <c r="BD58" s="19">
        <v>0</v>
      </c>
      <c r="BF58" s="19">
        <v>0</v>
      </c>
    </row>
    <row r="59" spans="1:58" s="19" customFormat="1" x14ac:dyDescent="0.2">
      <c r="A59" s="1"/>
      <c r="B59" s="1" t="s">
        <v>154</v>
      </c>
      <c r="C59" s="1"/>
      <c r="D59" s="19">
        <v>0</v>
      </c>
      <c r="F59" s="19">
        <v>0</v>
      </c>
      <c r="H59" s="19">
        <v>0</v>
      </c>
      <c r="J59" s="19">
        <v>0</v>
      </c>
      <c r="L59" s="19">
        <v>0</v>
      </c>
      <c r="N59" s="19">
        <v>0</v>
      </c>
      <c r="P59" s="19">
        <v>0</v>
      </c>
      <c r="R59" s="19">
        <v>0</v>
      </c>
      <c r="T59" s="19">
        <v>0</v>
      </c>
      <c r="V59" s="19">
        <v>0</v>
      </c>
      <c r="X59" s="19">
        <v>0</v>
      </c>
      <c r="Z59" s="19">
        <v>0</v>
      </c>
      <c r="AB59" s="19">
        <v>0</v>
      </c>
      <c r="AD59" s="19">
        <v>0</v>
      </c>
      <c r="AF59" s="19">
        <v>0</v>
      </c>
      <c r="AH59" s="19">
        <v>0</v>
      </c>
      <c r="AJ59" s="19">
        <v>0</v>
      </c>
      <c r="AL59" s="19">
        <v>0</v>
      </c>
      <c r="AN59" s="19">
        <v>0</v>
      </c>
      <c r="AP59" s="19">
        <v>0</v>
      </c>
      <c r="AR59" s="19">
        <v>0</v>
      </c>
      <c r="AT59" s="19">
        <v>0</v>
      </c>
      <c r="AV59" s="19">
        <v>0</v>
      </c>
      <c r="AX59" s="19">
        <v>37890</v>
      </c>
      <c r="AZ59" s="19">
        <v>0</v>
      </c>
      <c r="BB59" s="19">
        <v>0</v>
      </c>
      <c r="BD59" s="19">
        <v>0</v>
      </c>
      <c r="BF59" s="19">
        <v>0</v>
      </c>
    </row>
    <row r="60" spans="1:58" s="19" customFormat="1" x14ac:dyDescent="0.2">
      <c r="A60" s="1"/>
      <c r="B60" s="1" t="s">
        <v>155</v>
      </c>
      <c r="C60" s="1"/>
      <c r="D60" s="19">
        <v>0</v>
      </c>
      <c r="F60" s="19">
        <v>0</v>
      </c>
      <c r="H60" s="19">
        <v>0</v>
      </c>
      <c r="J60" s="19">
        <v>0</v>
      </c>
      <c r="L60" s="19">
        <v>0</v>
      </c>
      <c r="N60" s="19">
        <v>0</v>
      </c>
      <c r="P60" s="19">
        <v>0</v>
      </c>
      <c r="R60" s="19">
        <v>0</v>
      </c>
      <c r="T60" s="19">
        <v>0</v>
      </c>
      <c r="V60" s="19">
        <v>0</v>
      </c>
      <c r="X60" s="19">
        <v>0</v>
      </c>
      <c r="Z60" s="19">
        <v>0</v>
      </c>
      <c r="AB60" s="19">
        <v>0</v>
      </c>
      <c r="AD60" s="19">
        <v>0</v>
      </c>
      <c r="AF60" s="19">
        <v>0</v>
      </c>
      <c r="AH60" s="19">
        <v>0</v>
      </c>
      <c r="AJ60" s="19">
        <v>0</v>
      </c>
      <c r="AL60" s="19">
        <v>0</v>
      </c>
      <c r="AN60" s="19">
        <v>0</v>
      </c>
      <c r="AP60" s="19">
        <v>0</v>
      </c>
      <c r="AR60" s="19">
        <v>0</v>
      </c>
      <c r="AT60" s="19">
        <v>0</v>
      </c>
      <c r="AV60" s="19">
        <v>0</v>
      </c>
      <c r="AX60" s="19">
        <v>-19100</v>
      </c>
      <c r="AZ60" s="19">
        <v>0</v>
      </c>
      <c r="BB60" s="19">
        <v>0</v>
      </c>
      <c r="BD60" s="19">
        <v>0</v>
      </c>
      <c r="BF60" s="19">
        <v>0</v>
      </c>
    </row>
    <row r="61" spans="1:58" s="19" customFormat="1" x14ac:dyDescent="0.2">
      <c r="A61" s="1"/>
      <c r="B61" s="1" t="s">
        <v>166</v>
      </c>
      <c r="C61" s="1"/>
      <c r="D61" s="19">
        <v>0</v>
      </c>
      <c r="F61" s="19">
        <v>0</v>
      </c>
      <c r="H61" s="19">
        <v>0</v>
      </c>
      <c r="J61" s="19">
        <v>0</v>
      </c>
      <c r="L61" s="19">
        <v>0</v>
      </c>
      <c r="N61" s="19">
        <v>0</v>
      </c>
      <c r="P61" s="19">
        <v>0</v>
      </c>
      <c r="R61" s="19">
        <v>0</v>
      </c>
      <c r="T61" s="19">
        <v>0</v>
      </c>
      <c r="V61" s="19">
        <v>0</v>
      </c>
      <c r="X61" s="19">
        <v>0</v>
      </c>
      <c r="Z61" s="19">
        <v>0</v>
      </c>
      <c r="AB61" s="19">
        <v>0</v>
      </c>
      <c r="AD61" s="19">
        <v>0</v>
      </c>
      <c r="AF61" s="19">
        <v>0</v>
      </c>
      <c r="AH61" s="19">
        <v>0</v>
      </c>
      <c r="AJ61" s="19">
        <v>0</v>
      </c>
      <c r="AL61" s="19">
        <v>0</v>
      </c>
      <c r="AN61" s="19">
        <v>0</v>
      </c>
      <c r="AP61" s="19">
        <v>0</v>
      </c>
      <c r="AR61" s="19">
        <v>0</v>
      </c>
      <c r="AT61" s="19">
        <v>0</v>
      </c>
      <c r="AV61" s="19">
        <v>0</v>
      </c>
      <c r="AX61" s="19">
        <v>0</v>
      </c>
      <c r="AZ61" s="19">
        <v>25610</v>
      </c>
      <c r="BB61" s="19">
        <v>68130</v>
      </c>
      <c r="BD61" s="19">
        <v>89550</v>
      </c>
      <c r="BF61" s="19">
        <v>126060</v>
      </c>
    </row>
    <row r="62" spans="1:58" s="19" customFormat="1" x14ac:dyDescent="0.2">
      <c r="A62" s="1"/>
      <c r="B62" s="1" t="s">
        <v>167</v>
      </c>
      <c r="C62" s="1"/>
      <c r="D62" s="19">
        <v>0</v>
      </c>
      <c r="F62" s="19">
        <v>0</v>
      </c>
      <c r="H62" s="19">
        <v>0</v>
      </c>
      <c r="J62" s="19">
        <v>0</v>
      </c>
      <c r="L62" s="19">
        <v>0</v>
      </c>
      <c r="N62" s="19">
        <v>0</v>
      </c>
      <c r="P62" s="19">
        <v>0</v>
      </c>
      <c r="R62" s="19">
        <v>0</v>
      </c>
      <c r="T62" s="19">
        <v>0</v>
      </c>
      <c r="V62" s="19">
        <v>0</v>
      </c>
      <c r="X62" s="19">
        <v>0</v>
      </c>
      <c r="Z62" s="19">
        <v>0</v>
      </c>
      <c r="AB62" s="19">
        <v>0</v>
      </c>
      <c r="AD62" s="19">
        <v>0</v>
      </c>
      <c r="AF62" s="19">
        <v>0</v>
      </c>
      <c r="AH62" s="19">
        <v>0</v>
      </c>
      <c r="AJ62" s="19">
        <v>0</v>
      </c>
      <c r="AL62" s="19">
        <v>0</v>
      </c>
      <c r="AN62" s="19">
        <v>0</v>
      </c>
      <c r="AP62" s="19">
        <v>0</v>
      </c>
      <c r="AR62" s="19">
        <v>0</v>
      </c>
      <c r="AT62" s="19">
        <v>0</v>
      </c>
      <c r="AV62" s="19">
        <v>0</v>
      </c>
      <c r="AX62" s="19">
        <v>0</v>
      </c>
      <c r="AZ62" s="19">
        <v>-20140</v>
      </c>
      <c r="BB62" s="19">
        <v>-61500</v>
      </c>
      <c r="BD62" s="19">
        <v>-90010</v>
      </c>
      <c r="BF62" s="19">
        <v>-117590</v>
      </c>
    </row>
    <row r="63" spans="1:58" s="19" customFormat="1" x14ac:dyDescent="0.2">
      <c r="A63" s="1"/>
      <c r="B63" s="1" t="s">
        <v>175</v>
      </c>
      <c r="C63" s="1"/>
      <c r="D63" s="19">
        <v>0</v>
      </c>
      <c r="F63" s="19">
        <v>0</v>
      </c>
      <c r="H63" s="19">
        <v>0</v>
      </c>
      <c r="J63" s="19">
        <v>0</v>
      </c>
      <c r="L63" s="19">
        <v>0</v>
      </c>
      <c r="N63" s="19">
        <v>0</v>
      </c>
      <c r="P63" s="19">
        <v>0</v>
      </c>
      <c r="R63" s="19">
        <v>0</v>
      </c>
      <c r="T63" s="19">
        <v>0</v>
      </c>
      <c r="V63" s="19">
        <v>0</v>
      </c>
      <c r="X63" s="19">
        <v>0</v>
      </c>
      <c r="Z63" s="19">
        <v>0</v>
      </c>
      <c r="AB63" s="19">
        <v>0</v>
      </c>
      <c r="AD63" s="19">
        <v>0</v>
      </c>
      <c r="AF63" s="19">
        <v>0</v>
      </c>
      <c r="AH63" s="19">
        <v>0</v>
      </c>
      <c r="AJ63" s="19">
        <v>0</v>
      </c>
      <c r="AL63" s="19">
        <v>0</v>
      </c>
      <c r="AN63" s="19">
        <v>0</v>
      </c>
      <c r="AP63" s="19">
        <v>0</v>
      </c>
      <c r="AR63" s="19">
        <v>0</v>
      </c>
      <c r="AT63" s="19">
        <v>0</v>
      </c>
      <c r="AV63" s="19">
        <v>0</v>
      </c>
      <c r="AX63" s="19">
        <v>0</v>
      </c>
      <c r="AZ63" s="19">
        <v>0</v>
      </c>
      <c r="BB63" s="19">
        <v>0</v>
      </c>
      <c r="BD63" s="19">
        <v>455</v>
      </c>
      <c r="BF63" s="19">
        <v>-4461</v>
      </c>
    </row>
    <row r="64" spans="1:58" s="19" customFormat="1" x14ac:dyDescent="0.2">
      <c r="A64" s="1"/>
      <c r="B64" s="1" t="s">
        <v>156</v>
      </c>
      <c r="C64" s="1"/>
      <c r="D64" s="19">
        <v>0</v>
      </c>
      <c r="F64" s="19">
        <v>0</v>
      </c>
      <c r="H64" s="19">
        <v>0</v>
      </c>
      <c r="J64" s="19">
        <v>0</v>
      </c>
      <c r="L64" s="19">
        <v>0</v>
      </c>
      <c r="N64" s="19">
        <v>0</v>
      </c>
      <c r="P64" s="19">
        <v>0</v>
      </c>
      <c r="R64" s="19">
        <v>0</v>
      </c>
      <c r="T64" s="19">
        <v>0</v>
      </c>
      <c r="V64" s="19">
        <v>0</v>
      </c>
      <c r="X64" s="19">
        <v>0</v>
      </c>
      <c r="Z64" s="19">
        <v>0</v>
      </c>
      <c r="AB64" s="44">
        <v>0</v>
      </c>
      <c r="AD64" s="44">
        <v>0</v>
      </c>
      <c r="AF64" s="44"/>
      <c r="AH64" s="19">
        <v>0</v>
      </c>
      <c r="AJ64" s="44">
        <v>0</v>
      </c>
      <c r="AL64" s="19">
        <v>0</v>
      </c>
      <c r="AN64" s="19">
        <v>0</v>
      </c>
      <c r="AP64" s="19">
        <v>0</v>
      </c>
      <c r="AR64" s="19">
        <v>0</v>
      </c>
      <c r="AT64" s="19">
        <v>0</v>
      </c>
      <c r="AV64" s="19">
        <v>-19534</v>
      </c>
      <c r="AX64" s="19">
        <v>-19834</v>
      </c>
      <c r="AZ64" s="19">
        <v>0</v>
      </c>
      <c r="BB64" s="19">
        <v>0</v>
      </c>
      <c r="BD64" s="19">
        <v>0</v>
      </c>
      <c r="BF64" s="19">
        <v>0</v>
      </c>
    </row>
    <row r="65" spans="1:58" s="19" customFormat="1" x14ac:dyDescent="0.2">
      <c r="A65" s="1"/>
      <c r="B65" s="1" t="s">
        <v>157</v>
      </c>
      <c r="C65" s="1"/>
      <c r="D65" s="19">
        <v>0</v>
      </c>
      <c r="F65" s="19">
        <v>0</v>
      </c>
      <c r="H65" s="19">
        <v>0</v>
      </c>
      <c r="J65" s="19">
        <v>60000</v>
      </c>
      <c r="L65" s="19">
        <v>0</v>
      </c>
      <c r="N65" s="19">
        <v>0</v>
      </c>
      <c r="P65" s="19">
        <v>0</v>
      </c>
      <c r="R65" s="19">
        <v>104552</v>
      </c>
      <c r="T65" s="19">
        <v>24001</v>
      </c>
      <c r="V65" s="19">
        <v>0</v>
      </c>
      <c r="X65" s="19">
        <v>0</v>
      </c>
      <c r="Z65" s="19">
        <v>0</v>
      </c>
      <c r="AB65" s="44">
        <v>0</v>
      </c>
      <c r="AD65" s="44">
        <v>0</v>
      </c>
      <c r="AF65" s="44">
        <v>0</v>
      </c>
      <c r="AH65" s="44">
        <v>0</v>
      </c>
      <c r="AJ65" s="44">
        <v>0</v>
      </c>
      <c r="AL65" s="19">
        <v>0</v>
      </c>
      <c r="AN65" s="19">
        <v>0</v>
      </c>
      <c r="AP65" s="19">
        <v>0</v>
      </c>
      <c r="AR65" s="19">
        <v>0</v>
      </c>
      <c r="AT65" s="19">
        <v>0</v>
      </c>
      <c r="AV65" s="19">
        <v>0</v>
      </c>
      <c r="AX65" s="19">
        <v>0</v>
      </c>
      <c r="AZ65" s="19">
        <v>0</v>
      </c>
      <c r="BB65" s="19">
        <v>0</v>
      </c>
      <c r="BD65" s="19">
        <v>0</v>
      </c>
      <c r="BF65" s="19">
        <v>0</v>
      </c>
    </row>
    <row r="66" spans="1:58" s="19" customFormat="1" x14ac:dyDescent="0.2">
      <c r="A66" s="1"/>
      <c r="B66" s="1" t="s">
        <v>158</v>
      </c>
      <c r="C66" s="1"/>
      <c r="D66" s="19">
        <v>0</v>
      </c>
      <c r="F66" s="19">
        <v>0</v>
      </c>
      <c r="H66" s="19">
        <v>0</v>
      </c>
      <c r="J66" s="19">
        <v>0</v>
      </c>
      <c r="L66" s="19">
        <v>0</v>
      </c>
      <c r="N66" s="32">
        <v>0</v>
      </c>
      <c r="P66" s="19">
        <v>0</v>
      </c>
      <c r="R66" s="19">
        <v>-124527</v>
      </c>
      <c r="T66" s="19">
        <v>0</v>
      </c>
      <c r="V66" s="32">
        <v>-40025</v>
      </c>
      <c r="W66" s="32"/>
      <c r="X66" s="32">
        <v>0</v>
      </c>
      <c r="Z66" s="19">
        <v>-40025</v>
      </c>
      <c r="AB66" s="19">
        <v>0</v>
      </c>
      <c r="AD66" s="19">
        <v>0</v>
      </c>
      <c r="AF66" s="19">
        <v>0</v>
      </c>
      <c r="AH66" s="19">
        <v>0</v>
      </c>
      <c r="AJ66" s="19">
        <v>0</v>
      </c>
      <c r="AL66" s="32">
        <v>0</v>
      </c>
      <c r="AN66" s="32">
        <v>0</v>
      </c>
      <c r="AP66" s="32">
        <v>0</v>
      </c>
      <c r="AR66" s="32">
        <v>0</v>
      </c>
      <c r="AT66" s="19">
        <v>0</v>
      </c>
      <c r="AV66" s="19">
        <v>0</v>
      </c>
      <c r="AX66" s="19">
        <v>0</v>
      </c>
      <c r="AZ66" s="32">
        <v>0</v>
      </c>
      <c r="BB66" s="19">
        <v>0</v>
      </c>
      <c r="BD66" s="19">
        <v>0</v>
      </c>
      <c r="BF66" s="19">
        <v>0</v>
      </c>
    </row>
    <row r="67" spans="1:58" s="19" customFormat="1" x14ac:dyDescent="0.2">
      <c r="A67" s="1"/>
      <c r="B67" s="1" t="s">
        <v>177</v>
      </c>
      <c r="C67" s="1"/>
      <c r="D67" s="19">
        <v>0</v>
      </c>
      <c r="F67" s="19">
        <v>0</v>
      </c>
      <c r="H67" s="19">
        <v>0</v>
      </c>
      <c r="J67" s="19">
        <v>0</v>
      </c>
      <c r="L67" s="19">
        <v>0</v>
      </c>
      <c r="N67" s="19">
        <v>0</v>
      </c>
      <c r="P67" s="19">
        <v>0</v>
      </c>
      <c r="R67" s="19">
        <v>0</v>
      </c>
      <c r="T67" s="19">
        <v>0</v>
      </c>
      <c r="V67" s="19">
        <v>0</v>
      </c>
      <c r="X67" s="19">
        <v>0</v>
      </c>
      <c r="Z67" s="19">
        <v>0</v>
      </c>
      <c r="AB67" s="19">
        <v>0</v>
      </c>
      <c r="AD67" s="19">
        <v>0</v>
      </c>
      <c r="AF67" s="19">
        <v>0</v>
      </c>
      <c r="AH67" s="19">
        <v>0</v>
      </c>
      <c r="AJ67" s="19">
        <v>0</v>
      </c>
      <c r="AL67" s="19">
        <v>0</v>
      </c>
      <c r="AN67" s="19">
        <v>0</v>
      </c>
      <c r="AP67" s="19">
        <v>0</v>
      </c>
      <c r="AR67" s="19">
        <v>0</v>
      </c>
      <c r="AT67" s="19">
        <v>0</v>
      </c>
      <c r="AV67" s="19">
        <v>0</v>
      </c>
      <c r="AX67" s="19">
        <v>0</v>
      </c>
      <c r="AZ67" s="19">
        <v>0</v>
      </c>
      <c r="BB67" s="19">
        <v>0</v>
      </c>
      <c r="BD67" s="19">
        <v>-1332</v>
      </c>
      <c r="BF67" s="19">
        <v>-1332</v>
      </c>
    </row>
    <row r="68" spans="1:58" s="19" customFormat="1" x14ac:dyDescent="0.2">
      <c r="A68" s="1"/>
      <c r="B68" s="1" t="s">
        <v>159</v>
      </c>
      <c r="C68" s="1"/>
      <c r="D68" s="19">
        <v>0</v>
      </c>
      <c r="F68" s="19">
        <v>0</v>
      </c>
      <c r="H68" s="19">
        <v>0</v>
      </c>
      <c r="J68" s="19">
        <v>0</v>
      </c>
      <c r="L68" s="19">
        <v>0</v>
      </c>
      <c r="N68" s="20">
        <v>0</v>
      </c>
      <c r="P68" s="19">
        <v>0</v>
      </c>
      <c r="R68" s="19">
        <v>0</v>
      </c>
      <c r="T68" s="19">
        <v>0</v>
      </c>
      <c r="V68" s="20">
        <v>0</v>
      </c>
      <c r="X68" s="20"/>
      <c r="Z68" s="19">
        <v>0</v>
      </c>
      <c r="AD68" s="19">
        <v>0</v>
      </c>
      <c r="AH68" s="19">
        <v>0</v>
      </c>
      <c r="AJ68" s="19">
        <v>0</v>
      </c>
      <c r="AL68" s="20">
        <v>-17125</v>
      </c>
      <c r="AN68" s="20">
        <v>-34408</v>
      </c>
      <c r="AP68" s="20">
        <v>-55436</v>
      </c>
      <c r="AR68" s="20">
        <v>-50961</v>
      </c>
      <c r="AT68" s="19">
        <v>-98654</v>
      </c>
      <c r="AV68" s="19">
        <v>-120457</v>
      </c>
      <c r="AX68" s="19">
        <v>-137513</v>
      </c>
      <c r="AZ68" s="20">
        <v>-17753</v>
      </c>
      <c r="BB68" s="19">
        <v>-49756</v>
      </c>
      <c r="BD68" s="19">
        <v>-95029</v>
      </c>
      <c r="BF68" s="19">
        <v>-173601</v>
      </c>
    </row>
    <row r="69" spans="1:58" s="19" customFormat="1" x14ac:dyDescent="0.2">
      <c r="A69" s="1"/>
      <c r="B69" s="1" t="s">
        <v>176</v>
      </c>
      <c r="C69" s="1"/>
      <c r="D69" s="26">
        <f>SUM(D51:D68)</f>
        <v>61058</v>
      </c>
      <c r="F69" s="26">
        <f>SUM(F51:F68)</f>
        <v>103414</v>
      </c>
      <c r="H69" s="26">
        <f>SUM(H51:H68)</f>
        <v>86912</v>
      </c>
      <c r="J69" s="26">
        <f>SUM(J51:J68)</f>
        <v>353743</v>
      </c>
      <c r="L69" s="26">
        <f>SUM(L51:L68)</f>
        <v>32697</v>
      </c>
      <c r="N69" s="26">
        <f>SUM(N51:N68)</f>
        <v>238571</v>
      </c>
      <c r="P69" s="26">
        <f>SUM(P51:P68)</f>
        <v>960587</v>
      </c>
      <c r="R69" s="26">
        <f>SUM(R51:R68)</f>
        <v>1673464</v>
      </c>
      <c r="T69" s="26">
        <f>SUM(T51:T68)</f>
        <v>2430</v>
      </c>
      <c r="V69" s="26">
        <v>652635</v>
      </c>
      <c r="X69" s="26">
        <v>686881</v>
      </c>
      <c r="Z69" s="26">
        <f>SUM(Z51:Z68)</f>
        <v>1396195</v>
      </c>
      <c r="AB69" s="26">
        <f>SUM(AB51:AB66)</f>
        <v>233611</v>
      </c>
      <c r="AD69" s="45">
        <v>751803</v>
      </c>
      <c r="AF69" s="45">
        <f>SUM(AF51:AF68)</f>
        <v>655735</v>
      </c>
      <c r="AH69" s="45">
        <f>SUM(AH51:AH68)</f>
        <v>1461312</v>
      </c>
      <c r="AJ69" s="26">
        <f>SUM(AJ51:AJ68)</f>
        <v>-364490</v>
      </c>
      <c r="AL69" s="26">
        <f>SUM(AL51:AL68)</f>
        <v>-315444</v>
      </c>
      <c r="AN69" s="26">
        <f>SUM(AN51:AN68)</f>
        <v>-492732</v>
      </c>
      <c r="AP69" s="26">
        <f>SUM(AP51:AP68)</f>
        <v>511954</v>
      </c>
      <c r="AR69" s="26">
        <f>SUM(AR51:AR68)</f>
        <v>-521113</v>
      </c>
      <c r="AT69" s="26">
        <f>SUM(AT51:AT68)</f>
        <v>-443475</v>
      </c>
      <c r="AV69" s="26">
        <f>SUM(AV51:AV68)</f>
        <v>-436932</v>
      </c>
      <c r="AX69" s="26">
        <f>SUM(AX51:AX68)</f>
        <v>427773</v>
      </c>
      <c r="AZ69" s="26">
        <f>SUM(AZ51:AZ68)</f>
        <v>-402446</v>
      </c>
      <c r="BB69" s="26">
        <f>SUM(BB51:BB68)</f>
        <v>2240</v>
      </c>
      <c r="BD69" s="26">
        <f>SUM(BD51:BD68)</f>
        <v>37019</v>
      </c>
      <c r="BF69" s="26">
        <f>SUM(BF51:BF68)</f>
        <v>738041</v>
      </c>
    </row>
    <row r="70" spans="1:58" s="19" customFormat="1" x14ac:dyDescent="0.2">
      <c r="A70" s="1"/>
      <c r="B70" s="1"/>
      <c r="C70" s="1"/>
    </row>
    <row r="71" spans="1:58" s="19" customFormat="1" x14ac:dyDescent="0.2">
      <c r="A71" s="1"/>
      <c r="B71" s="1" t="s">
        <v>160</v>
      </c>
      <c r="C71" s="1"/>
      <c r="D71" s="20">
        <v>-128</v>
      </c>
      <c r="F71" s="20">
        <v>-141</v>
      </c>
      <c r="H71" s="20">
        <v>-34</v>
      </c>
      <c r="J71" s="20">
        <v>521</v>
      </c>
      <c r="L71" s="20">
        <v>1442</v>
      </c>
      <c r="N71" s="20">
        <v>97</v>
      </c>
      <c r="P71" s="20">
        <v>468</v>
      </c>
      <c r="R71" s="20">
        <v>636</v>
      </c>
      <c r="T71" s="20">
        <v>-899</v>
      </c>
      <c r="V71" s="20">
        <v>-871</v>
      </c>
      <c r="X71" s="20">
        <v>-1350</v>
      </c>
      <c r="Z71" s="20">
        <v>-1122</v>
      </c>
      <c r="AB71" s="20">
        <v>-78</v>
      </c>
      <c r="AD71" s="46">
        <v>-2491</v>
      </c>
      <c r="AF71" s="46">
        <v>-3369</v>
      </c>
      <c r="AH71" s="46">
        <v>-2719</v>
      </c>
      <c r="AJ71" s="20">
        <v>515</v>
      </c>
      <c r="AL71" s="20">
        <v>705</v>
      </c>
      <c r="AN71" s="20">
        <v>-662</v>
      </c>
      <c r="AP71" s="20">
        <v>4458</v>
      </c>
      <c r="AR71" s="20">
        <v>-1541</v>
      </c>
      <c r="AT71" s="20">
        <v>-2311</v>
      </c>
      <c r="AV71" s="20">
        <v>109</v>
      </c>
      <c r="AX71" s="20">
        <v>-3588</v>
      </c>
      <c r="AZ71" s="20">
        <v>1878</v>
      </c>
      <c r="BB71" s="20">
        <v>6045</v>
      </c>
      <c r="BD71" s="20">
        <v>5177</v>
      </c>
      <c r="BF71" s="20">
        <v>5312</v>
      </c>
    </row>
    <row r="72" spans="1:58" s="19" customFormat="1" x14ac:dyDescent="0.2">
      <c r="A72" s="1"/>
      <c r="B72" s="23"/>
      <c r="C72" s="1"/>
    </row>
    <row r="73" spans="1:58" s="19" customFormat="1" x14ac:dyDescent="0.2">
      <c r="A73" s="1"/>
      <c r="B73" s="23" t="s">
        <v>161</v>
      </c>
      <c r="C73" s="1"/>
      <c r="D73" s="19">
        <f>SUM(D71,D69,D48,D31)</f>
        <v>4726</v>
      </c>
      <c r="F73" s="19">
        <f>SUM(F71,F69,F48,F31)</f>
        <v>-8453</v>
      </c>
      <c r="H73" s="19">
        <f>SUM(H71,H69,H48,H31)</f>
        <v>91357</v>
      </c>
      <c r="J73" s="19">
        <f>SUM(J71,J69,J48,J31)</f>
        <v>319371</v>
      </c>
      <c r="L73" s="19">
        <f>SUM(L71,L69,L48,L31)</f>
        <v>27110</v>
      </c>
      <c r="N73" s="19">
        <f>SUM(N71,N69,N48,N31)</f>
        <v>211628</v>
      </c>
      <c r="P73" s="19">
        <f>SUM(P71,P69,P48,P31)</f>
        <v>934048</v>
      </c>
      <c r="R73" s="19">
        <f>SUM(R71,R69,R48,R31)</f>
        <v>1616772</v>
      </c>
      <c r="T73" s="19">
        <f>SUM(T71,T69,T48,T31)</f>
        <v>-22971</v>
      </c>
      <c r="V73" s="19">
        <v>668743</v>
      </c>
      <c r="X73" s="19">
        <v>691780</v>
      </c>
      <c r="Z73" s="19">
        <v>1425144</v>
      </c>
      <c r="AB73" s="44">
        <v>263858</v>
      </c>
      <c r="AD73" s="44">
        <v>743663</v>
      </c>
      <c r="AF73" s="44">
        <f>AF31+AF48+AF69+AF71</f>
        <v>682750</v>
      </c>
      <c r="AH73" s="44">
        <f>AH31+AH48+AH69+AH71</f>
        <v>1548287</v>
      </c>
      <c r="AJ73" s="44">
        <f>AJ31+AJ48+AJ69+AJ71</f>
        <v>-417077</v>
      </c>
      <c r="AL73" s="19">
        <f>SUM(AL31,AL48,AL69,AL71)</f>
        <v>-318273</v>
      </c>
      <c r="AN73" s="19">
        <f>SUM(AN31,AN48,AN69,AN71)</f>
        <v>-439820</v>
      </c>
      <c r="AP73" s="19">
        <f>SUM(AP31,AP48,AP69,AP71)</f>
        <v>631647</v>
      </c>
      <c r="AR73" s="19">
        <f>SUM(AR31,AR48,AR69,AR71)</f>
        <v>-597291</v>
      </c>
      <c r="AT73" s="19">
        <f>SUM(AT31,AT48,AT69,AT71)</f>
        <v>-1030170</v>
      </c>
      <c r="AV73" s="19">
        <f>SUM(AV31,AV48,AV69,AV71)</f>
        <v>-2119890</v>
      </c>
      <c r="AX73" s="19">
        <f>SUM(AX31,AX48,AX69,AX71)</f>
        <v>-1360157</v>
      </c>
      <c r="AZ73" s="19">
        <f>SUM(AZ31,AZ48,AZ69,AZ71)</f>
        <v>-394838</v>
      </c>
      <c r="BB73" s="19">
        <f>SUM(BB31,BB48,BB69,BB71)</f>
        <v>-825</v>
      </c>
      <c r="BD73" s="19">
        <f>SUM(BD31,BD48,BD69,BD71)</f>
        <v>51394</v>
      </c>
      <c r="BF73" s="19">
        <f>SUM(BF31,BF48,BF69,BF71)</f>
        <v>758497</v>
      </c>
    </row>
    <row r="74" spans="1:58" s="19" customFormat="1" x14ac:dyDescent="0.2">
      <c r="A74" s="1"/>
      <c r="B74" s="23" t="s">
        <v>162</v>
      </c>
      <c r="C74" s="1"/>
      <c r="D74" s="20">
        <v>1477146</v>
      </c>
      <c r="F74" s="20">
        <v>1477146</v>
      </c>
      <c r="H74" s="20">
        <v>1477146</v>
      </c>
      <c r="J74" s="20">
        <v>1477146</v>
      </c>
      <c r="L74" s="20">
        <v>1796517</v>
      </c>
      <c r="N74" s="20">
        <v>1796517</v>
      </c>
      <c r="P74" s="20">
        <v>1796517</v>
      </c>
      <c r="R74" s="20">
        <v>1796517</v>
      </c>
      <c r="T74" s="20">
        <v>3413289</v>
      </c>
      <c r="V74" s="20">
        <v>3413289</v>
      </c>
      <c r="X74" s="20">
        <v>3413289</v>
      </c>
      <c r="Z74" s="20">
        <v>3413289</v>
      </c>
      <c r="AB74" s="44">
        <v>4838433</v>
      </c>
      <c r="AD74" s="44">
        <v>4838433</v>
      </c>
      <c r="AF74" s="44">
        <v>4838433</v>
      </c>
      <c r="AH74" s="44">
        <v>4838433</v>
      </c>
      <c r="AJ74" s="44">
        <f>AH75</f>
        <v>6386720</v>
      </c>
      <c r="AL74" s="20">
        <v>6386720</v>
      </c>
      <c r="AN74" s="20">
        <v>6386720</v>
      </c>
      <c r="AP74" s="20">
        <v>6386720</v>
      </c>
      <c r="AR74" s="20">
        <f>AP75</f>
        <v>7018367</v>
      </c>
      <c r="AT74" s="20">
        <f>AP75</f>
        <v>7018367</v>
      </c>
      <c r="AV74" s="20">
        <f>AT74</f>
        <v>7018367</v>
      </c>
      <c r="AX74" s="20">
        <f>AV74</f>
        <v>7018367</v>
      </c>
      <c r="AZ74" s="20">
        <f>AX75</f>
        <v>5658210</v>
      </c>
      <c r="BB74" s="20">
        <f>AX75</f>
        <v>5658210</v>
      </c>
      <c r="BD74" s="20">
        <f>BB74</f>
        <v>5658210</v>
      </c>
      <c r="BF74" s="20">
        <f>BD74</f>
        <v>5658210</v>
      </c>
    </row>
    <row r="75" spans="1:58" s="19" customFormat="1" ht="13.5" thickBot="1" x14ac:dyDescent="0.25">
      <c r="A75" s="1"/>
      <c r="B75" s="23" t="s">
        <v>163</v>
      </c>
      <c r="C75" s="1"/>
      <c r="D75" s="28">
        <f>SUM(D73:D74)</f>
        <v>1481872</v>
      </c>
      <c r="F75" s="28">
        <f>SUM(F73:F74)</f>
        <v>1468693</v>
      </c>
      <c r="H75" s="28">
        <f>SUM(H73:H74)</f>
        <v>1568503</v>
      </c>
      <c r="J75" s="28">
        <f>SUM(J73:J74)</f>
        <v>1796517</v>
      </c>
      <c r="L75" s="28">
        <f>SUM(L73:L74)</f>
        <v>1823627</v>
      </c>
      <c r="N75" s="28">
        <f>SUM(N73:N74)</f>
        <v>2008145</v>
      </c>
      <c r="P75" s="28">
        <f>SUM(P73:P74)</f>
        <v>2730565</v>
      </c>
      <c r="R75" s="28">
        <f>SUM(R73:R74)</f>
        <v>3413289</v>
      </c>
      <c r="T75" s="28">
        <f>SUM(T73:T74)</f>
        <v>3390318</v>
      </c>
      <c r="V75" s="28">
        <v>4082032</v>
      </c>
      <c r="X75" s="28">
        <v>4105069</v>
      </c>
      <c r="Z75" s="28">
        <f>SUM(Z73:Z74)</f>
        <v>4838433</v>
      </c>
      <c r="AB75" s="28">
        <f>SUM(AB73:AB74)</f>
        <v>5102291</v>
      </c>
      <c r="AD75" s="47">
        <v>5582096</v>
      </c>
      <c r="AF75" s="47">
        <v>5521183</v>
      </c>
      <c r="AH75" s="47">
        <f>AH74+AH73</f>
        <v>6386720</v>
      </c>
      <c r="AJ75" s="28">
        <f>SUM(AJ73:AJ74)</f>
        <v>5969643</v>
      </c>
      <c r="AL75" s="28">
        <f>SUM(AL73:AL74)</f>
        <v>6068447</v>
      </c>
      <c r="AN75" s="28">
        <f>SUM(AN73:AN74)</f>
        <v>5946900</v>
      </c>
      <c r="AP75" s="28">
        <f>SUM(AP73:AP74)</f>
        <v>7018367</v>
      </c>
      <c r="AR75" s="28">
        <f>SUM(AR73:AR74)</f>
        <v>6421076</v>
      </c>
      <c r="AT75" s="28">
        <f>SUM(AT73:AT74)</f>
        <v>5988197</v>
      </c>
      <c r="AV75" s="28">
        <f>SUM(AV73:AV74)</f>
        <v>4898477</v>
      </c>
      <c r="AX75" s="28">
        <f>SUM(AX73:AX74)</f>
        <v>5658210</v>
      </c>
      <c r="AZ75" s="28">
        <f>SUM(AZ73:AZ74)</f>
        <v>5263372</v>
      </c>
      <c r="BB75" s="28">
        <f>SUM(BB73:BB74)</f>
        <v>5657385</v>
      </c>
      <c r="BD75" s="28">
        <f>SUM(BD73:BD74)</f>
        <v>5709604</v>
      </c>
      <c r="BF75" s="28">
        <f>SUM(BF73:BF74)</f>
        <v>6416707</v>
      </c>
    </row>
    <row r="76" spans="1:58" ht="13.5" thickTop="1" x14ac:dyDescent="0.2"/>
    <row r="78" spans="1:58" x14ac:dyDescent="0.2">
      <c r="AZ78" s="21"/>
    </row>
  </sheetData>
  <pageMargins left="0.7" right="0.7" top="0.75" bottom="0.75" header="0.3" footer="0.3"/>
  <pageSetup scale="3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34209db-6710-4a89-9e1c-1645071f4822">
      <Terms xmlns="http://schemas.microsoft.com/office/infopath/2007/PartnerControls"/>
    </lcf76f155ced4ddcb4097134ff3c332f>
    <TaxCatchAll xmlns="694d9b10-bd8a-43f0-ab2c-df1892890bc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695B15B4AE4534D917E1DDE1E2C9023" ma:contentTypeVersion="13" ma:contentTypeDescription="Create a new document." ma:contentTypeScope="" ma:versionID="660fdd367bdb4202a04dbc67fc649095">
  <xsd:schema xmlns:xsd="http://www.w3.org/2001/XMLSchema" xmlns:xs="http://www.w3.org/2001/XMLSchema" xmlns:p="http://schemas.microsoft.com/office/2006/metadata/properties" xmlns:ns2="d34209db-6710-4a89-9e1c-1645071f4822" xmlns:ns3="694d9b10-bd8a-43f0-ab2c-df1892890bcc" targetNamespace="http://schemas.microsoft.com/office/2006/metadata/properties" ma:root="true" ma:fieldsID="1faf6bf3fa7145a6d92c9ccef064e612" ns2:_="" ns3:_="">
    <xsd:import namespace="d34209db-6710-4a89-9e1c-1645071f4822"/>
    <xsd:import namespace="694d9b10-bd8a-43f0-ab2c-df1892890b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4209db-6710-4a89-9e1c-1645071f48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135460ca-4db8-422e-bf54-da26cf23650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4d9b10-bd8a-43f0-ab2c-df1892890bc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e8e30b7-a5e2-43da-a815-fff0ed961227}" ma:internalName="TaxCatchAll" ma:showField="CatchAllData" ma:web="694d9b10-bd8a-43f0-ab2c-df1892890b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ADFA3D-32DE-4511-92DD-5A341D46ED1F}">
  <ds:schemaRefs>
    <ds:schemaRef ds:uri="http://schemas.microsoft.com/office/2006/documentManagement/types"/>
    <ds:schemaRef ds:uri="http://purl.org/dc/elements/1.1/"/>
    <ds:schemaRef ds:uri="http://purl.org/dc/terms/"/>
    <ds:schemaRef ds:uri="694d9b10-bd8a-43f0-ab2c-df1892890bcc"/>
    <ds:schemaRef ds:uri="http://schemas.microsoft.com/office/2006/metadata/properties"/>
    <ds:schemaRef ds:uri="http://schemas.microsoft.com/office/infopath/2007/PartnerControls"/>
    <ds:schemaRef ds:uri="d34209db-6710-4a89-9e1c-1645071f4822"/>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1F4A6759-7144-4333-A50C-B8B921A085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4209db-6710-4a89-9e1c-1645071f4822"/>
    <ds:schemaRef ds:uri="694d9b10-bd8a-43f0-ab2c-df1892890b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3E6802-BD6B-4572-817F-2B2E59812F7F}">
  <ds:schemaRefs>
    <ds:schemaRef ds:uri="http://schemas.microsoft.com/sharepoint/v3/contenttype/forms"/>
  </ds:schemaRefs>
</ds:datastoreItem>
</file>

<file path=docMetadata/LabelInfo.xml><?xml version="1.0" encoding="utf-8"?>
<clbl:labelList xmlns:clbl="http://schemas.microsoft.com/office/2020/mipLabelMetadata">
  <clbl:label id="{decee90c-ce03-461e-8c21-dd538e181c75}" enabled="0" method="" siteId="{decee90c-ce03-461e-8c21-dd538e181c7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Disclosures</vt:lpstr>
      <vt:lpstr>Income Statement</vt:lpstr>
      <vt:lpstr>Adjusted EBITDA</vt:lpstr>
      <vt:lpstr>Balance Sheet</vt:lpstr>
      <vt:lpstr>Cash flow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Itai Perry</dc:creator>
  <cp:keywords/>
  <dc:description/>
  <cp:lastModifiedBy>Michelle Wang</cp:lastModifiedBy>
  <cp:revision/>
  <dcterms:created xsi:type="dcterms:W3CDTF">2021-08-16T05:40:04Z</dcterms:created>
  <dcterms:modified xsi:type="dcterms:W3CDTF">2026-02-25T18:25:01Z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0x0101006695B15B4AE4534D917E1DDE1E2C9023</vt:lpwstr>
  </property>
  <property fmtid="{D5CDD505-2E9C-101B-9397-08002B2CF9AE}" pid="3" name="_dlc_DocIdItemGuid">
    <vt:lpwstr>9e8f5e53-97ea-404a-b987-1ad0e277022d</vt:lpwstr>
  </property>
  <property fmtid="{D5CDD505-2E9C-101B-9397-08002B2CF9AE}" pid="4" name="MediaServiceImageTags">
    <vt:lpwstr/>
  </property>
</Properties>
</file>