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payoneerinc-my.sharepoint.com/personal/michellewa_payoneer_com/Documents/1. Earnings/1Q23/FINAL FILES FOR WEBSITE/"/>
    </mc:Choice>
  </mc:AlternateContent>
  <xr:revisionPtr revIDLastSave="5" documentId="8_{66D6941B-F62A-4E9D-A835-871DC8F5198B}" xr6:coauthVersionLast="47" xr6:coauthVersionMax="47" xr10:uidLastSave="{9298DFBE-C822-4A57-9E16-9FA8A78271F4}"/>
  <bookViews>
    <workbookView xWindow="-300" yWindow="1410" windowWidth="13305" windowHeight="13380" firstSheet="2" activeTab="3" xr2:uid="{7238E6E7-ECB8-42F0-988F-B9A050C54C0E}"/>
  </bookViews>
  <sheets>
    <sheet name="Disclosures" sheetId="6" r:id="rId1"/>
    <sheet name="Income Statement" sheetId="1" r:id="rId2"/>
    <sheet name="Adjusted EBITDA" sheetId="5" r:id="rId3"/>
    <sheet name="Balance Sheet" sheetId="2" r:id="rId4"/>
    <sheet name="Cash flow"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56" i="3" l="1"/>
  <c r="AJ51" i="3"/>
  <c r="AJ38" i="3"/>
  <c r="AJ28" i="3"/>
  <c r="AJ52" i="2"/>
  <c r="AJ36" i="2"/>
  <c r="AJ42" i="2" s="1"/>
  <c r="AJ16" i="2"/>
  <c r="AJ28" i="2" s="1"/>
  <c r="AJ12" i="5"/>
  <c r="AJ19" i="5" s="1"/>
  <c r="AJ23" i="1"/>
  <c r="AJ16" i="1"/>
  <c r="AJ18" i="1" s="1"/>
  <c r="AJ55" i="3" l="1"/>
  <c r="AJ57" i="3" s="1"/>
  <c r="AJ54" i="2"/>
  <c r="AJ56" i="2"/>
  <c r="AJ25" i="1"/>
  <c r="AJ31" i="1" s="1"/>
  <c r="AH38" i="3" l="1"/>
  <c r="AH28" i="3"/>
  <c r="AH51" i="3"/>
  <c r="Z51" i="3"/>
  <c r="AH55" i="3" l="1"/>
  <c r="AH57" i="3" s="1"/>
  <c r="AF28" i="2"/>
  <c r="AD56" i="2"/>
  <c r="AB57" i="3"/>
  <c r="AB51" i="3"/>
  <c r="AB38" i="3"/>
  <c r="AB28" i="3"/>
  <c r="Z57" i="3"/>
  <c r="Z38" i="3"/>
  <c r="Z28" i="3"/>
  <c r="AB52" i="2"/>
  <c r="AB36" i="2"/>
  <c r="AB42" i="2" s="1"/>
  <c r="AB16" i="2"/>
  <c r="AB28" i="2" s="1"/>
  <c r="Z52" i="2"/>
  <c r="Z36" i="2"/>
  <c r="Z42" i="2" s="1"/>
  <c r="Z54" i="2" s="1"/>
  <c r="Z16" i="2"/>
  <c r="Z28" i="2" s="1"/>
  <c r="AB12" i="5"/>
  <c r="AB19" i="5" s="1"/>
  <c r="Z12" i="5"/>
  <c r="Z19" i="5" s="1"/>
  <c r="AB54" i="2" l="1"/>
  <c r="AB56" i="2" s="1"/>
  <c r="Z56" i="2"/>
  <c r="AB23" i="1" l="1"/>
  <c r="AB16" i="1"/>
  <c r="AB18" i="1" s="1"/>
  <c r="Z23" i="1"/>
  <c r="Z16" i="1"/>
  <c r="Z18" i="1" s="1"/>
  <c r="Z25" i="1" s="1"/>
  <c r="Z31" i="1" s="1"/>
  <c r="X16" i="2"/>
  <c r="X28" i="2" s="1"/>
  <c r="X52" i="2"/>
  <c r="X36" i="2"/>
  <c r="X42" i="2" s="1"/>
  <c r="X18" i="1"/>
  <c r="AB25" i="1" l="1"/>
  <c r="AB31" i="1" s="1"/>
  <c r="X54" i="2"/>
  <c r="X56" i="2"/>
  <c r="V18" i="1" l="1"/>
  <c r="T18" i="1"/>
  <c r="R18" i="1"/>
  <c r="P18" i="1"/>
  <c r="N18" i="1"/>
  <c r="L18" i="1"/>
  <c r="D18" i="1"/>
  <c r="F18" i="1"/>
  <c r="H18" i="1"/>
  <c r="J18" i="1"/>
  <c r="D12" i="5"/>
  <c r="D19" i="5" s="1"/>
  <c r="F12" i="5"/>
  <c r="F19" i="5" s="1"/>
  <c r="H12" i="5"/>
  <c r="H19" i="5" s="1"/>
  <c r="J12" i="5"/>
  <c r="J19" i="5" s="1"/>
  <c r="P12" i="5"/>
  <c r="P19" i="5" s="1"/>
  <c r="R12" i="5" l="1"/>
  <c r="R19" i="5" s="1"/>
  <c r="L12" i="5" l="1"/>
  <c r="L19" i="5" s="1"/>
  <c r="T12" i="5"/>
  <c r="T19" i="5" s="1"/>
  <c r="N12" i="5"/>
  <c r="N19" i="5" s="1"/>
  <c r="V12" i="5"/>
  <c r="V19" i="5" s="1"/>
  <c r="F51" i="3" l="1"/>
  <c r="F34" i="3"/>
  <c r="F38" i="3" s="1"/>
  <c r="D42" i="3"/>
  <c r="D51" i="3" s="1"/>
  <c r="D34" i="3"/>
  <c r="D38" i="3" s="1"/>
  <c r="F28" i="3"/>
  <c r="D28" i="3"/>
  <c r="F55" i="3" l="1"/>
  <c r="F57" i="3" s="1"/>
  <c r="D55" i="3"/>
  <c r="D57" i="3" s="1"/>
  <c r="H51" i="3" l="1"/>
  <c r="H38" i="3"/>
  <c r="H28" i="3"/>
  <c r="P51" i="3"/>
  <c r="P38" i="3"/>
  <c r="P28" i="3"/>
  <c r="J51" i="3"/>
  <c r="J38" i="3"/>
  <c r="J28" i="3"/>
  <c r="R51" i="3"/>
  <c r="R38" i="3"/>
  <c r="R28" i="3"/>
  <c r="L51" i="3"/>
  <c r="L38" i="3"/>
  <c r="L28" i="3"/>
  <c r="T51" i="3"/>
  <c r="T38" i="3"/>
  <c r="T28" i="3"/>
  <c r="N51" i="3"/>
  <c r="N38" i="3"/>
  <c r="N28" i="3"/>
  <c r="V56" i="2"/>
  <c r="T56" i="2"/>
  <c r="R56" i="2"/>
  <c r="P56" i="2"/>
  <c r="J56" i="2"/>
  <c r="H56" i="2"/>
  <c r="F56" i="2"/>
  <c r="D56" i="2"/>
  <c r="D54" i="2"/>
  <c r="D52" i="2"/>
  <c r="D42" i="2"/>
  <c r="D36" i="2"/>
  <c r="D28" i="2"/>
  <c r="D16" i="2"/>
  <c r="F52" i="2"/>
  <c r="F54" i="2" s="1"/>
  <c r="F42" i="2"/>
  <c r="F36" i="2"/>
  <c r="F28" i="2"/>
  <c r="F16" i="2"/>
  <c r="H52" i="2"/>
  <c r="H54" i="2" s="1"/>
  <c r="H36" i="2"/>
  <c r="H42" i="2" s="1"/>
  <c r="H16" i="2"/>
  <c r="H28" i="2" s="1"/>
  <c r="L52" i="2"/>
  <c r="L54" i="2" s="1"/>
  <c r="L42" i="2"/>
  <c r="L36" i="2"/>
  <c r="L28" i="2"/>
  <c r="L21" i="2"/>
  <c r="L16" i="2"/>
  <c r="N52" i="2"/>
  <c r="N54" i="2" s="1"/>
  <c r="N56" i="2" s="1"/>
  <c r="J55" i="3" l="1"/>
  <c r="J57" i="3" s="1"/>
  <c r="L55" i="3"/>
  <c r="L57" i="3" s="1"/>
  <c r="P55" i="3"/>
  <c r="P57" i="3" s="1"/>
  <c r="N55" i="3"/>
  <c r="N57" i="3" s="1"/>
  <c r="R55" i="3"/>
  <c r="R57" i="3" s="1"/>
  <c r="H55" i="3"/>
  <c r="H57" i="3" s="1"/>
  <c r="L56" i="2"/>
  <c r="T55" i="3"/>
  <c r="T57" i="3" s="1"/>
  <c r="J54" i="2" l="1"/>
  <c r="P54" i="2"/>
  <c r="N42" i="2"/>
  <c r="N36" i="2"/>
  <c r="N28" i="2"/>
  <c r="N21" i="2"/>
  <c r="N16" i="2"/>
  <c r="J52" i="2" l="1"/>
  <c r="P52" i="2"/>
  <c r="J42" i="2"/>
  <c r="P42" i="2"/>
  <c r="J36" i="2"/>
  <c r="P36" i="2"/>
  <c r="J28" i="2"/>
  <c r="P28" i="2"/>
  <c r="J16" i="2"/>
  <c r="P16" i="2"/>
  <c r="T54" i="2"/>
  <c r="T52" i="2"/>
  <c r="T42" i="2"/>
  <c r="T36" i="2"/>
  <c r="T28" i="2"/>
  <c r="T16" i="2"/>
  <c r="V54" i="2"/>
  <c r="R54" i="2"/>
  <c r="V52" i="2"/>
  <c r="R52" i="2"/>
  <c r="V42" i="2"/>
  <c r="R42" i="2"/>
  <c r="V36" i="2"/>
  <c r="R36" i="2"/>
  <c r="R28" i="2"/>
  <c r="V28" i="2"/>
  <c r="R16" i="2"/>
  <c r="V16" i="2"/>
</calcChain>
</file>

<file path=xl/sharedStrings.xml><?xml version="1.0" encoding="utf-8"?>
<sst xmlns="http://schemas.openxmlformats.org/spreadsheetml/2006/main" count="215" uniqueCount="139">
  <si>
    <t>Three Months Ended</t>
  </si>
  <si>
    <t>(In Thousands)</t>
  </si>
  <si>
    <t>September 30, 2020</t>
  </si>
  <si>
    <t>December 31, 2020</t>
  </si>
  <si>
    <t>Revenues</t>
  </si>
  <si>
    <t>Transaction costs</t>
  </si>
  <si>
    <t>Other operating expenses</t>
  </si>
  <si>
    <t>Research and development expenses</t>
  </si>
  <si>
    <t>Sales and marketing expenses</t>
  </si>
  <si>
    <t>General and administrative expenses</t>
  </si>
  <si>
    <t>Depreciation and amortization</t>
  </si>
  <si>
    <t>Operating income (loss)</t>
  </si>
  <si>
    <t>Income (loss) before taxes on income</t>
  </si>
  <si>
    <t>Net income (loss)</t>
  </si>
  <si>
    <t xml:space="preserve">   Total operating expenses</t>
  </si>
  <si>
    <t>Financial income (expense):</t>
  </si>
  <si>
    <t>Other financial income (expense), net</t>
  </si>
  <si>
    <t>Financial income (expense), net</t>
  </si>
  <si>
    <t>September 30, 2019</t>
  </si>
  <si>
    <t>December 31, 2019</t>
  </si>
  <si>
    <t>Assets:</t>
  </si>
  <si>
    <t>Current assets:</t>
  </si>
  <si>
    <t>Cash and Cash Equivalents</t>
  </si>
  <si>
    <t>CA receivables, net</t>
  </si>
  <si>
    <t>Other current assets</t>
  </si>
  <si>
    <t>Total current assets</t>
  </si>
  <si>
    <t>Non-current assets:</t>
  </si>
  <si>
    <t>Goodwill</t>
  </si>
  <si>
    <t>Deferred taxes</t>
  </si>
  <si>
    <t>Severance Pay Fund</t>
  </si>
  <si>
    <t>ROU assets</t>
  </si>
  <si>
    <t>Other assets</t>
  </si>
  <si>
    <t>Total assets</t>
  </si>
  <si>
    <t>Trade payables</t>
  </si>
  <si>
    <t>Outstanding operating balances</t>
  </si>
  <si>
    <t>Redeemable preferred stock liability</t>
  </si>
  <si>
    <t>Other payables</t>
  </si>
  <si>
    <t>Total current liabilities</t>
  </si>
  <si>
    <t>Non-current liabilities:</t>
  </si>
  <si>
    <t>Long-Term Debt</t>
  </si>
  <si>
    <t>Warrant liability</t>
  </si>
  <si>
    <t>Other long-term liabilities</t>
  </si>
  <si>
    <t>Total liabilities</t>
  </si>
  <si>
    <t>Shareholders’ equity:</t>
  </si>
  <si>
    <t>Additional Paid in Capital</t>
  </si>
  <si>
    <t>Accumulated Other Comprehensive (Income) Loss</t>
  </si>
  <si>
    <t>Accumulated Deficit</t>
  </si>
  <si>
    <t>Total shareholders’ equity (deficit)</t>
  </si>
  <si>
    <t xml:space="preserve">Total liabilities, convertible preferred stock and shareholders’ equity	  </t>
  </si>
  <si>
    <t>Period Ended</t>
  </si>
  <si>
    <t>Restricted cash</t>
  </si>
  <si>
    <t>Customer funds</t>
  </si>
  <si>
    <t>Accounts receivable, net</t>
  </si>
  <si>
    <t>Property, equipment and software, net</t>
  </si>
  <si>
    <t>Intangible assets, net</t>
  </si>
  <si>
    <t>Investment in Associated company</t>
  </si>
  <si>
    <t>Liabilities, redeemable preferred stock, redeemable convertible preferred stock and shareholders’ equity:
Current liabilities:</t>
  </si>
  <si>
    <t>Current portion of long-term debt</t>
  </si>
  <si>
    <t>Redeemable convertible preferred stock</t>
  </si>
  <si>
    <t>Redeemable preferred stock</t>
  </si>
  <si>
    <t>Common stock</t>
  </si>
  <si>
    <t>Cash Flows from Operating Activities</t>
  </si>
  <si>
    <t>Deferred revenue</t>
  </si>
  <si>
    <t>Accounts receivables</t>
  </si>
  <si>
    <t>Share in (profits) losses of associated companies</t>
  </si>
  <si>
    <t>Cash Flows from Investing Activities</t>
  </si>
  <si>
    <t>Purchase of property, equipment and software</t>
  </si>
  <si>
    <t>Capitalization of internal use software</t>
  </si>
  <si>
    <t>Cash Flows from Financing Activities</t>
  </si>
  <si>
    <t>Net cash provided by financing activities</t>
  </si>
  <si>
    <t>Effect of exchange rate changes on cash and cash equivalents</t>
  </si>
  <si>
    <t>Net change in cash, cash equivalents, restricted cash and customer funds</t>
  </si>
  <si>
    <t>Cash, cash equivalents, restricted cash and customer funds at beginning of the period</t>
  </si>
  <si>
    <t>Cash, cash equivalents, restricted cash and customer funds at end of the period</t>
  </si>
  <si>
    <t>Three months ended</t>
  </si>
  <si>
    <t>Six months ended</t>
  </si>
  <si>
    <t>Nine months ended</t>
  </si>
  <si>
    <t>Stock-based compensation expenses</t>
  </si>
  <si>
    <t>Gain from change in fair value of Warrants</t>
  </si>
  <si>
    <t>Transaction costs allocated to Warrants</t>
  </si>
  <si>
    <t>Operating lease right-of-use assets</t>
  </si>
  <si>
    <t>Net cash provided by (used in) operating activities</t>
  </si>
  <si>
    <t>Change in severance pay fund</t>
  </si>
  <si>
    <t>Acquisition of Optile, net of cash acquired</t>
  </si>
  <si>
    <t>Proceeds from Reverse Recapitalization, net</t>
  </si>
  <si>
    <t>Proceeds from PIPE financing, net</t>
  </si>
  <si>
    <t>Changes in operating assets and liabilities, net of effects of business combination:</t>
  </si>
  <si>
    <t>Net cash provided by (used in) investing activities</t>
  </si>
  <si>
    <t>Foreign currency re-measurement (gains) loses</t>
  </si>
  <si>
    <t>Issuance of redeemable preferred stock and warrants, net</t>
  </si>
  <si>
    <t>Investment in associated company</t>
  </si>
  <si>
    <t>Taxes on income</t>
  </si>
  <si>
    <t>Share in losses (gain) of associated company</t>
  </si>
  <si>
    <t>Non-GAAP Adjusted EBITDA</t>
  </si>
  <si>
    <t>Other financial expenses (income), net</t>
  </si>
  <si>
    <t>EBITDA</t>
  </si>
  <si>
    <t>Share in losses (income) of associated company</t>
  </si>
  <si>
    <t>June 30,
2019</t>
  </si>
  <si>
    <t>March 31, 
2019</t>
  </si>
  <si>
    <t>March 31, 
2020</t>
  </si>
  <si>
    <t>June 30, 
2020</t>
  </si>
  <si>
    <t>March 31, 
2021</t>
  </si>
  <si>
    <t>June 30, 
2021</t>
  </si>
  <si>
    <t>June 30, 
2019</t>
  </si>
  <si>
    <t>September 30, 
2020</t>
  </si>
  <si>
    <t>Year 
ended</t>
  </si>
  <si>
    <t>December 31, 
2019</t>
  </si>
  <si>
    <t>Change in customer funds in transit</t>
  </si>
  <si>
    <t>September 30, 
2021</t>
  </si>
  <si>
    <t>Redemption of redeemable preferred stock</t>
  </si>
  <si>
    <t>December 31, 
2021</t>
  </si>
  <si>
    <t xml:space="preserve">Stock-based compensation expenses </t>
  </si>
  <si>
    <t xml:space="preserve">Reorganization related expenses </t>
  </si>
  <si>
    <t xml:space="preserve">Other non-recurring items </t>
  </si>
  <si>
    <t>December 31, 2021</t>
  </si>
  <si>
    <t>March 31, 
2022</t>
  </si>
  <si>
    <t xml:space="preserve">Financial Information; Non-GAAP Financial Measures </t>
  </si>
  <si>
    <t xml:space="preserve">Non-GAAP measures include the following item: </t>
  </si>
  <si>
    <r>
      <t>Adjusted EBITDA:</t>
    </r>
    <r>
      <rPr>
        <sz val="11.5"/>
        <color rgb="FF333333"/>
        <rFont val="Open Sans"/>
        <family val="2"/>
      </rPr>
      <t xml:space="preserve"> We provide adjusted EBITDA, a non-GAAP financial measure that represents our net income (loss) adjusted to exclude: Reorganization related expenses, M&amp;A related expenses, stock-based compensation expenses, share in losses (gain) of associated company, gain from change in fair value of warrants, other financial expense (income), net, taxes on income, and depreciation and amortization, and other non-recurring items. Other companies may calculate the above measure differently, and therefore Payoneer’s measures may not be directly comparable to similarly titled measures of other companies.</t>
    </r>
  </si>
  <si>
    <t>June 30, 
2022</t>
  </si>
  <si>
    <t>  </t>
  </si>
  <si>
    <t>Adjustment to reconcile net (loss) income to net cash provided by operating activities:</t>
  </si>
  <si>
    <t>September 30, 
2022</t>
  </si>
  <si>
    <t>Gain (loss) from change in fair value of warrants</t>
  </si>
  <si>
    <t xml:space="preserve">Some of the financial information and data contained in these charts, such as adjusted EBITDA, have not been prepared in accordance with United States generally accepted accounting principles (“GAAP”). Payoneer uses these non-GAAP measures to compare Payoneer’s performance to that of prior periods for budgeting and planning purposes. Payoneer believes these non-GAAP measures of financial results provide useful information to management and investors regarding certain financial and business trends relating to Payoneer’s results of operations. Payoneer's method of determining these non-GAAP measures may be different from other companies' methods and, therefore, may not be comparable to those used by other companies and Payoneer does not recommend the sole use of these non-GAAP measures to assess its financial performance. Payoneer management does not consider these non-GAAP measures in isolation or as an alternative to financial measures determined in accordance with GAAP. The principal limitation of these non-GAAP financial measures is that they exclude significant expenses and income that are required by GAAP to be recorded in Payoneer’s financial statements. In addition, they are subject to inherent limitations as they reflect the exercise of judgments by management about which expense and income are excluded or included in determining these non-GAAP financial measures. In order to compensate for these limitations, management presents non-GAAP financial measures in connection with GAAP results. You should review Payoneer’s financial statements, which are included in Payoneer’s Annual Report on Form 10-K for the year ended December 31, 2022, and not rely on any single financial measure to evaluate Payoneer’s business. </t>
  </si>
  <si>
    <t>December 31, 
2022</t>
  </si>
  <si>
    <t>Year ended</t>
  </si>
  <si>
    <t>Borrowings under related party facility</t>
  </si>
  <si>
    <t>Repayments under related party facility</t>
  </si>
  <si>
    <t>Borrowings under loan and security agreement</t>
  </si>
  <si>
    <t>Repayments under loan and security agreement</t>
  </si>
  <si>
    <t>March 31, 
2023</t>
  </si>
  <si>
    <t>M&amp;A related expense (income)</t>
  </si>
  <si>
    <t>Loss (gain) from change in fair value of Warrants</t>
  </si>
  <si>
    <t>Capital advance extended to customers</t>
  </si>
  <si>
    <t>Capital advance collected from customers</t>
  </si>
  <si>
    <t>Net cash inflow from acquisition of remaining interest in joint venture</t>
  </si>
  <si>
    <t>Proceeds from issuance of common stock in connection with stock-based compensation plan</t>
  </si>
  <si>
    <t>Outstanding operating balances,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</si>
</sst>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_ ;_ * \-#,##0_ ;_ * &quot;-&quot;_ ;_ @_ "/>
    <numFmt numFmtId="165" formatCode="#,##0;\(#,##0\)"/>
    <numFmt numFmtId="166" formatCode="[$$-409]#,##0"/>
    <numFmt numFmtId="167" formatCode="_(* #,##0_);_(* \(#,##0\);_(* &quot;-&quot;??_);_(@_)"/>
    <numFmt numFmtId="168" formatCode="#,##0.0,\ ;\(#,##0.0,\);\-\ "/>
    <numFmt numFmtId="169" formatCode="_(* #,##0_);_(* \(#,##0\);_(* &quot;—&quot;_);_(@_)"/>
  </numFmts>
  <fonts count="13" x14ac:knownFonts="1">
    <font>
      <sz val="11"/>
      <color theme="1"/>
      <name val="Calibri"/>
      <family val="2"/>
      <charset val="177"/>
      <scheme val="minor"/>
    </font>
    <font>
      <sz val="11"/>
      <color theme="1"/>
      <name val="Calibri"/>
      <family val="2"/>
      <scheme val="minor"/>
    </font>
    <font>
      <sz val="11"/>
      <color theme="1"/>
      <name val="Calibri"/>
      <family val="2"/>
      <charset val="177"/>
      <scheme val="minor"/>
    </font>
    <font>
      <sz val="10"/>
      <color theme="1"/>
      <name val="Calibri"/>
      <family val="2"/>
      <scheme val="minor"/>
    </font>
    <font>
      <b/>
      <sz val="10"/>
      <color theme="1"/>
      <name val="Calibri"/>
      <family val="2"/>
      <scheme val="minor"/>
    </font>
    <font>
      <i/>
      <sz val="10"/>
      <color theme="1"/>
      <name val="Calibri"/>
      <family val="2"/>
      <scheme val="minor"/>
    </font>
    <font>
      <sz val="14"/>
      <name val="Times New Roman"/>
      <family val="1"/>
    </font>
    <font>
      <sz val="10"/>
      <color indexed="8"/>
      <name val="Calibri"/>
      <family val="2"/>
      <scheme val="minor"/>
    </font>
    <font>
      <b/>
      <sz val="10"/>
      <color indexed="8"/>
      <name val="Calibri"/>
      <family val="2"/>
      <scheme val="minor"/>
    </font>
    <font>
      <sz val="10"/>
      <name val="Arial"/>
      <family val="2"/>
    </font>
    <font>
      <b/>
      <sz val="11.5"/>
      <color rgb="FF333333"/>
      <name val="Open Sans"/>
      <family val="2"/>
    </font>
    <font>
      <sz val="11.5"/>
      <color rgb="FF333333"/>
      <name val="Open Sans"/>
      <family val="2"/>
    </font>
    <font>
      <u/>
      <sz val="11.5"/>
      <color rgb="FF333333"/>
      <name val="Open Sans"/>
      <family val="2"/>
    </font>
  </fonts>
  <fills count="4">
    <fill>
      <patternFill patternType="none"/>
    </fill>
    <fill>
      <patternFill patternType="gray125"/>
    </fill>
    <fill>
      <patternFill patternType="solid">
        <fgColor theme="0"/>
        <bgColor indexed="64"/>
      </patternFill>
    </fill>
    <fill>
      <patternFill patternType="solid">
        <fgColor indexed="9"/>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uble">
        <color auto="1"/>
      </bottom>
      <diagonal/>
    </border>
  </borders>
  <cellStyleXfs count="5">
    <xf numFmtId="0" fontId="0" fillId="0" borderId="0"/>
    <xf numFmtId="43" fontId="2" fillId="0" borderId="0" applyFont="0" applyFill="0" applyBorder="0" applyAlignment="0" applyProtection="0"/>
    <xf numFmtId="0" fontId="1" fillId="0" borderId="0"/>
    <xf numFmtId="37" fontId="6" fillId="3" borderId="0"/>
    <xf numFmtId="0" fontId="9" fillId="0" borderId="0"/>
  </cellStyleXfs>
  <cellXfs count="54">
    <xf numFmtId="0" fontId="0" fillId="0" borderId="0" xfId="0"/>
    <xf numFmtId="0" fontId="3" fillId="0" borderId="0" xfId="0" applyFont="1"/>
    <xf numFmtId="0" fontId="5" fillId="0" borderId="1" xfId="0" applyFont="1" applyBorder="1"/>
    <xf numFmtId="0" fontId="5" fillId="0" borderId="0" xfId="0" applyFont="1" applyBorder="1"/>
    <xf numFmtId="0" fontId="4" fillId="0" borderId="1" xfId="0" quotePrefix="1" applyNumberFormat="1" applyFont="1" applyBorder="1" applyAlignment="1">
      <alignment horizontal="center" wrapText="1"/>
    </xf>
    <xf numFmtId="0" fontId="4" fillId="0" borderId="0" xfId="0" applyFont="1" applyAlignment="1">
      <alignment horizontal="center" wrapText="1"/>
    </xf>
    <xf numFmtId="0" fontId="4" fillId="0" borderId="1" xfId="0" quotePrefix="1" applyFont="1" applyBorder="1" applyAlignment="1">
      <alignment horizontal="center" wrapText="1"/>
    </xf>
    <xf numFmtId="0" fontId="4" fillId="0" borderId="1" xfId="0" applyFont="1" applyBorder="1" applyAlignment="1">
      <alignment horizontal="center" wrapText="1"/>
    </xf>
    <xf numFmtId="166" fontId="3" fillId="0" borderId="0" xfId="0" applyNumberFormat="1" applyFont="1"/>
    <xf numFmtId="165" fontId="3" fillId="0" borderId="0" xfId="0" applyNumberFormat="1" applyFont="1"/>
    <xf numFmtId="165" fontId="3" fillId="0" borderId="1" xfId="0" applyNumberFormat="1" applyFont="1" applyBorder="1"/>
    <xf numFmtId="164" fontId="3" fillId="0" borderId="0" xfId="0" applyNumberFormat="1" applyFont="1"/>
    <xf numFmtId="0" fontId="4" fillId="2" borderId="0" xfId="2" applyFont="1" applyFill="1"/>
    <xf numFmtId="0" fontId="4" fillId="2" borderId="0" xfId="2" applyFont="1" applyFill="1" applyAlignment="1">
      <alignment horizontal="left"/>
    </xf>
    <xf numFmtId="0" fontId="3" fillId="2" borderId="0" xfId="2" applyFont="1" applyFill="1" applyAlignment="1">
      <alignment horizontal="left" indent="2"/>
    </xf>
    <xf numFmtId="0" fontId="4" fillId="2" borderId="0" xfId="2" applyFont="1" applyFill="1" applyAlignment="1">
      <alignment horizontal="left" indent="3"/>
    </xf>
    <xf numFmtId="0" fontId="4" fillId="2" borderId="0" xfId="2" applyFont="1" applyFill="1" applyAlignment="1">
      <alignment vertical="top" wrapText="1"/>
    </xf>
    <xf numFmtId="0" fontId="3" fillId="2" borderId="0" xfId="2" applyFont="1" applyFill="1" applyAlignment="1">
      <alignment horizontal="left" vertical="top" wrapText="1" indent="2"/>
    </xf>
    <xf numFmtId="0" fontId="4" fillId="2" borderId="0" xfId="2" applyFont="1" applyFill="1" applyAlignment="1">
      <alignment horizontal="left" indent="2"/>
    </xf>
    <xf numFmtId="0" fontId="4" fillId="2" borderId="0" xfId="2" applyFont="1" applyFill="1" applyAlignment="1">
      <alignment horizontal="left" vertical="top" wrapText="1" indent="2"/>
    </xf>
    <xf numFmtId="167" fontId="3" fillId="0" borderId="0" xfId="1" applyNumberFormat="1" applyFont="1"/>
    <xf numFmtId="167" fontId="3" fillId="0" borderId="1" xfId="1" applyNumberFormat="1" applyFont="1" applyBorder="1"/>
    <xf numFmtId="167" fontId="3" fillId="0" borderId="0" xfId="0" applyNumberFormat="1" applyFont="1"/>
    <xf numFmtId="167" fontId="4" fillId="0" borderId="1" xfId="1" quotePrefix="1" applyNumberFormat="1" applyFont="1" applyBorder="1" applyAlignment="1">
      <alignment horizontal="center" wrapText="1"/>
    </xf>
    <xf numFmtId="0" fontId="4" fillId="0" borderId="0" xfId="0" applyFont="1"/>
    <xf numFmtId="0" fontId="5" fillId="0" borderId="0" xfId="0" applyFont="1"/>
    <xf numFmtId="167" fontId="4" fillId="0" borderId="0" xfId="1" applyNumberFormat="1" applyFont="1" applyAlignment="1">
      <alignment horizontal="center" wrapText="1"/>
    </xf>
    <xf numFmtId="167" fontId="4" fillId="0" borderId="1" xfId="1" applyNumberFormat="1" applyFont="1" applyBorder="1" applyAlignment="1">
      <alignment horizontal="center" wrapText="1"/>
    </xf>
    <xf numFmtId="167" fontId="3" fillId="0" borderId="2" xfId="1" applyNumberFormat="1" applyFont="1" applyBorder="1"/>
    <xf numFmtId="165" fontId="3" fillId="0" borderId="3" xfId="0" applyNumberFormat="1" applyFont="1" applyBorder="1"/>
    <xf numFmtId="167" fontId="3" fillId="0" borderId="3" xfId="1" applyNumberFormat="1" applyFont="1" applyBorder="1"/>
    <xf numFmtId="167" fontId="3" fillId="0" borderId="3" xfId="0" applyNumberFormat="1" applyFont="1" applyBorder="1"/>
    <xf numFmtId="168" fontId="7" fillId="0" borderId="0" xfId="3" applyNumberFormat="1" applyFont="1" applyFill="1"/>
    <xf numFmtId="168" fontId="8" fillId="0" borderId="0" xfId="3" applyNumberFormat="1" applyFont="1" applyFill="1"/>
    <xf numFmtId="167" fontId="3" fillId="0" borderId="0" xfId="1" applyNumberFormat="1" applyFont="1" applyBorder="1"/>
    <xf numFmtId="167" fontId="3" fillId="0" borderId="4" xfId="1" applyNumberFormat="1" applyFont="1" applyBorder="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wrapText="1"/>
    </xf>
    <xf numFmtId="43" fontId="3" fillId="0" borderId="0" xfId="1" applyFont="1"/>
    <xf numFmtId="169" fontId="3" fillId="0" borderId="0" xfId="0" applyNumberFormat="1" applyFont="1" applyAlignment="1">
      <alignment horizontal="right"/>
    </xf>
    <xf numFmtId="169" fontId="3" fillId="0" borderId="1" xfId="0" applyNumberFormat="1" applyFont="1" applyBorder="1" applyAlignment="1">
      <alignment horizontal="right"/>
    </xf>
    <xf numFmtId="49" fontId="4" fillId="0" borderId="1" xfId="1" applyNumberFormat="1" applyFont="1" applyBorder="1" applyAlignment="1">
      <alignment horizontal="center" vertical="top" wrapText="1"/>
    </xf>
    <xf numFmtId="169" fontId="3" fillId="0" borderId="0" xfId="0" applyNumberFormat="1" applyFont="1" applyBorder="1" applyAlignment="1">
      <alignment horizontal="right"/>
    </xf>
    <xf numFmtId="169" fontId="3" fillId="0" borderId="3" xfId="0" applyNumberFormat="1" applyFont="1" applyBorder="1" applyAlignment="1">
      <alignment horizontal="right"/>
    </xf>
    <xf numFmtId="169" fontId="3" fillId="0" borderId="5" xfId="0" applyNumberFormat="1" applyFont="1" applyBorder="1" applyAlignment="1">
      <alignment horizontal="right"/>
    </xf>
    <xf numFmtId="167" fontId="3" fillId="0" borderId="0" xfId="1" applyNumberFormat="1" applyFont="1" applyAlignment="1">
      <alignment horizontal="right"/>
    </xf>
    <xf numFmtId="167" fontId="3" fillId="0" borderId="2" xfId="1" applyNumberFormat="1" applyFont="1" applyBorder="1" applyAlignment="1">
      <alignment horizontal="right"/>
    </xf>
    <xf numFmtId="167" fontId="3" fillId="0" borderId="1" xfId="1" applyNumberFormat="1" applyFont="1" applyBorder="1" applyAlignment="1">
      <alignment horizontal="right"/>
    </xf>
    <xf numFmtId="167" fontId="3" fillId="0" borderId="3" xfId="1" applyNumberFormat="1" applyFont="1" applyBorder="1" applyAlignment="1">
      <alignment horizontal="right"/>
    </xf>
    <xf numFmtId="169" fontId="3" fillId="0" borderId="0" xfId="0" applyNumberFormat="1" applyFont="1"/>
    <xf numFmtId="0" fontId="4" fillId="0" borderId="0" xfId="0" applyFont="1" applyBorder="1" applyAlignment="1">
      <alignment horizontal="center"/>
    </xf>
    <xf numFmtId="9" fontId="3" fillId="0" borderId="0" xfId="0" applyNumberFormat="1" applyFont="1"/>
  </cellXfs>
  <cellStyles count="5">
    <cellStyle name="Comma" xfId="1" builtinId="3"/>
    <cellStyle name="Normal" xfId="0" builtinId="0"/>
    <cellStyle name="Normal 2" xfId="2" xr:uid="{14529450-71D0-4129-851C-589C074BF1C1}"/>
    <cellStyle name="Normal 2 3 2 2" xfId="4" xr:uid="{75BE625B-BFC9-4DF5-866D-AA3A011523CC}"/>
    <cellStyle name="Normal_רוו&quot;ח עיתונות" xfId="3" xr:uid="{D0019986-94C3-4A9C-B593-1BFF1DDEF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1697355</xdr:colOff>
      <xdr:row>2</xdr:row>
      <xdr:rowOff>55039</xdr:rowOff>
    </xdr:to>
    <xdr:pic>
      <xdr:nvPicPr>
        <xdr:cNvPr id="2" name="Picture 1">
          <a:extLst>
            <a:ext uri="{FF2B5EF4-FFF2-40B4-BE49-F238E27FC236}">
              <a16:creationId xmlns:a16="http://schemas.microsoft.com/office/drawing/2014/main" id="{85918360-F5E3-4BCF-8936-82E1FF6E365D}"/>
            </a:ext>
          </a:extLst>
        </xdr:cNvPr>
        <xdr:cNvPicPr>
          <a:picLocks noChangeAspect="1"/>
        </xdr:cNvPicPr>
      </xdr:nvPicPr>
      <xdr:blipFill>
        <a:blip xmlns:r="http://schemas.openxmlformats.org/officeDocument/2006/relationships" r:embed="rId1"/>
        <a:stretch>
          <a:fillRect/>
        </a:stretch>
      </xdr:blipFill>
      <xdr:spPr>
        <a:xfrm>
          <a:off x="609600" y="66675"/>
          <a:ext cx="1697355" cy="350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3" name="Picture 2">
          <a:extLst>
            <a:ext uri="{FF2B5EF4-FFF2-40B4-BE49-F238E27FC236}">
              <a16:creationId xmlns:a16="http://schemas.microsoft.com/office/drawing/2014/main" id="{A4F5B283-6A15-4C4D-8CAB-1488D9025711}"/>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2D05DC73-3D50-479A-B5D3-83424D72F839}"/>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1694835</xdr:colOff>
      <xdr:row>2</xdr:row>
      <xdr:rowOff>16795</xdr:rowOff>
    </xdr:to>
    <xdr:pic>
      <xdr:nvPicPr>
        <xdr:cNvPr id="2" name="Picture 1">
          <a:extLst>
            <a:ext uri="{FF2B5EF4-FFF2-40B4-BE49-F238E27FC236}">
              <a16:creationId xmlns:a16="http://schemas.microsoft.com/office/drawing/2014/main" id="{77032A6F-127B-42AB-8B7B-D312E01D44FB}"/>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1704995</xdr:colOff>
      <xdr:row>2</xdr:row>
      <xdr:rowOff>20605</xdr:rowOff>
    </xdr:to>
    <xdr:pic>
      <xdr:nvPicPr>
        <xdr:cNvPr id="2" name="Picture 1">
          <a:extLst>
            <a:ext uri="{FF2B5EF4-FFF2-40B4-BE49-F238E27FC236}">
              <a16:creationId xmlns:a16="http://schemas.microsoft.com/office/drawing/2014/main" id="{8F67BA03-CED0-40D4-AB36-5011449D9717}"/>
            </a:ext>
          </a:extLst>
        </xdr:cNvPr>
        <xdr:cNvPicPr>
          <a:picLocks noChangeAspect="1"/>
        </xdr:cNvPicPr>
      </xdr:nvPicPr>
      <xdr:blipFill>
        <a:blip xmlns:r="http://schemas.openxmlformats.org/officeDocument/2006/relationships" r:embed="rId1"/>
        <a:stretch>
          <a:fillRect/>
        </a:stretch>
      </xdr:blipFill>
      <xdr:spPr>
        <a:xfrm>
          <a:off x="209550" y="0"/>
          <a:ext cx="1694835" cy="3596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CA40-870A-432E-AF2D-4C72B4B4A78B}">
  <sheetPr>
    <pageSetUpPr fitToPage="1"/>
  </sheetPr>
  <dimension ref="B4:B10"/>
  <sheetViews>
    <sheetView showGridLines="0" zoomScaleNormal="100" workbookViewId="0"/>
  </sheetViews>
  <sheetFormatPr defaultRowHeight="14.5" x14ac:dyDescent="0.35"/>
  <cols>
    <col min="1" max="1" width="3.1796875" customWidth="1"/>
    <col min="2" max="2" width="184.81640625" customWidth="1"/>
  </cols>
  <sheetData>
    <row r="4" spans="2:2" ht="16.399999999999999" customHeight="1" x14ac:dyDescent="0.35">
      <c r="B4" s="36" t="s">
        <v>116</v>
      </c>
    </row>
    <row r="6" spans="2:2" ht="192.5" x14ac:dyDescent="0.35">
      <c r="B6" s="38" t="s">
        <v>124</v>
      </c>
    </row>
    <row r="8" spans="2:2" ht="17.5" x14ac:dyDescent="0.35">
      <c r="B8" s="37" t="s">
        <v>117</v>
      </c>
    </row>
    <row r="10" spans="2:2" ht="70" x14ac:dyDescent="0.35">
      <c r="B10" s="39" t="s">
        <v>118</v>
      </c>
    </row>
  </sheetData>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DB90B-B991-47FB-98F5-80E390C39FB4}">
  <dimension ref="B5:AJ33"/>
  <sheetViews>
    <sheetView showGridLines="0" zoomScaleNormal="100" workbookViewId="0">
      <pane xSplit="3" ySplit="7" topLeftCell="N8" activePane="bottomRight" state="frozen"/>
      <selection pane="topRight" activeCell="D1" sqref="D1"/>
      <selection pane="bottomLeft" activeCell="A8" sqref="A8"/>
      <selection pane="bottomRight" activeCell="AB30" sqref="AB30"/>
    </sheetView>
  </sheetViews>
  <sheetFormatPr defaultColWidth="8.7265625" defaultRowHeight="13" x14ac:dyDescent="0.3"/>
  <cols>
    <col min="1" max="1" width="3" style="1" customWidth="1"/>
    <col min="2" max="2" width="41.1796875" style="1" customWidth="1"/>
    <col min="3" max="3" width="3" style="1" customWidth="1"/>
    <col min="4" max="4" width="13" style="1" customWidth="1"/>
    <col min="5" max="5" width="3" style="1" customWidth="1"/>
    <col min="6" max="6" width="13" style="1" customWidth="1"/>
    <col min="7" max="7" width="3" style="1" customWidth="1"/>
    <col min="8" max="8" width="13" style="1"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3.81640625" style="1" customWidth="1"/>
    <col min="26" max="26" width="12" style="1" customWidth="1"/>
    <col min="27" max="27" width="4" style="1" customWidth="1"/>
    <col min="28" max="28" width="8.7265625" style="1"/>
    <col min="29" max="29" width="4" style="1" customWidth="1"/>
    <col min="30" max="30" width="8.7265625" style="1"/>
    <col min="31" max="31" width="4" style="1" customWidth="1"/>
    <col min="32" max="32" width="12.81640625" style="1" customWidth="1"/>
    <col min="33" max="33" width="4" style="1" customWidth="1"/>
    <col min="34" max="34" width="15.1796875" style="1" customWidth="1"/>
    <col min="35" max="35" width="4" style="1" customWidth="1"/>
    <col min="36" max="36" width="15.1796875" style="1" customWidth="1"/>
    <col min="37" max="16384" width="8.7265625" style="1"/>
  </cols>
  <sheetData>
    <row r="5" spans="2:36" ht="13" customHeight="1" x14ac:dyDescent="0.3"/>
    <row r="6" spans="2:36" x14ac:dyDescent="0.3">
      <c r="D6" s="52" t="s">
        <v>0</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row>
    <row r="7" spans="2:36" ht="39" x14ac:dyDescent="0.3">
      <c r="B7" s="2" t="s">
        <v>1</v>
      </c>
      <c r="C7" s="3"/>
      <c r="D7" s="4" t="s">
        <v>98</v>
      </c>
      <c r="E7" s="5"/>
      <c r="F7" s="6" t="s">
        <v>103</v>
      </c>
      <c r="G7" s="5"/>
      <c r="H7" s="6" t="s">
        <v>18</v>
      </c>
      <c r="I7" s="5"/>
      <c r="J7" s="6" t="s">
        <v>106</v>
      </c>
      <c r="L7" s="7" t="s">
        <v>99</v>
      </c>
      <c r="M7" s="5"/>
      <c r="N7" s="7" t="s">
        <v>100</v>
      </c>
      <c r="O7" s="5"/>
      <c r="P7" s="7" t="s">
        <v>2</v>
      </c>
      <c r="Q7" s="5"/>
      <c r="R7" s="7" t="s">
        <v>3</v>
      </c>
      <c r="S7" s="5"/>
      <c r="T7" s="7" t="s">
        <v>101</v>
      </c>
      <c r="U7" s="5"/>
      <c r="V7" s="7" t="s">
        <v>102</v>
      </c>
      <c r="W7" s="5"/>
      <c r="X7" s="7" t="s">
        <v>108</v>
      </c>
      <c r="Z7" s="7" t="s">
        <v>110</v>
      </c>
      <c r="AB7" s="7" t="s">
        <v>115</v>
      </c>
      <c r="AD7" s="7" t="s">
        <v>119</v>
      </c>
      <c r="AF7" s="7" t="s">
        <v>122</v>
      </c>
      <c r="AH7" s="7" t="s">
        <v>125</v>
      </c>
      <c r="AJ7" s="7" t="s">
        <v>131</v>
      </c>
    </row>
    <row r="8" spans="2:36" x14ac:dyDescent="0.3">
      <c r="B8" s="1" t="s">
        <v>4</v>
      </c>
      <c r="D8" s="8">
        <v>75537</v>
      </c>
      <c r="F8" s="8">
        <v>76699</v>
      </c>
      <c r="H8" s="8">
        <v>80197</v>
      </c>
      <c r="J8" s="8">
        <v>85317</v>
      </c>
      <c r="L8" s="8">
        <v>81959</v>
      </c>
      <c r="N8" s="8">
        <v>78389</v>
      </c>
      <c r="O8" s="9"/>
      <c r="P8" s="8">
        <v>90537</v>
      </c>
      <c r="Q8" s="9"/>
      <c r="R8" s="8">
        <v>94707</v>
      </c>
      <c r="S8" s="9"/>
      <c r="T8" s="8">
        <v>100606</v>
      </c>
      <c r="U8" s="9"/>
      <c r="V8" s="8">
        <v>110927</v>
      </c>
      <c r="W8" s="9"/>
      <c r="X8" s="8">
        <v>122651</v>
      </c>
      <c r="Z8" s="8">
        <v>139219</v>
      </c>
      <c r="AB8" s="8">
        <v>136958</v>
      </c>
      <c r="AD8" s="8">
        <v>148190</v>
      </c>
      <c r="AF8" s="8">
        <v>158917</v>
      </c>
      <c r="AH8" s="8">
        <v>183558</v>
      </c>
      <c r="AJ8" s="8">
        <v>192014</v>
      </c>
    </row>
    <row r="9" spans="2:36" ht="6" customHeight="1" x14ac:dyDescent="0.3">
      <c r="D9" s="9"/>
      <c r="F9" s="9"/>
      <c r="H9" s="9"/>
      <c r="J9" s="9"/>
      <c r="L9" s="9"/>
      <c r="N9" s="9"/>
      <c r="O9" s="9"/>
      <c r="P9" s="9"/>
      <c r="Q9" s="9"/>
      <c r="R9" s="9"/>
      <c r="S9" s="9"/>
      <c r="T9" s="9"/>
      <c r="U9" s="9"/>
      <c r="V9" s="9"/>
      <c r="W9" s="9"/>
      <c r="X9" s="9"/>
      <c r="Z9" s="9"/>
      <c r="AB9" s="9"/>
    </row>
    <row r="10" spans="2:36" x14ac:dyDescent="0.3">
      <c r="B10" s="1" t="s">
        <v>5</v>
      </c>
      <c r="D10" s="9">
        <v>22975</v>
      </c>
      <c r="F10" s="9">
        <v>21996</v>
      </c>
      <c r="H10" s="9">
        <v>23215</v>
      </c>
      <c r="J10" s="9">
        <v>26479</v>
      </c>
      <c r="L10" s="9">
        <v>24793</v>
      </c>
      <c r="N10" s="9">
        <v>23782</v>
      </c>
      <c r="O10" s="9"/>
      <c r="P10" s="9">
        <v>24516</v>
      </c>
      <c r="Q10" s="9"/>
      <c r="R10" s="9">
        <v>23949</v>
      </c>
      <c r="S10" s="9"/>
      <c r="T10" s="9">
        <v>20155</v>
      </c>
      <c r="U10" s="9"/>
      <c r="V10" s="9">
        <v>28521</v>
      </c>
      <c r="W10" s="9"/>
      <c r="X10" s="9">
        <v>24670</v>
      </c>
      <c r="Z10" s="9">
        <v>28130</v>
      </c>
      <c r="AB10" s="9">
        <v>25575</v>
      </c>
      <c r="AD10" s="41">
        <v>26212</v>
      </c>
      <c r="AF10" s="41">
        <v>27986</v>
      </c>
      <c r="AH10" s="41">
        <v>30392</v>
      </c>
      <c r="AJ10" s="41">
        <v>27081</v>
      </c>
    </row>
    <row r="11" spans="2:36" x14ac:dyDescent="0.3">
      <c r="B11" s="1" t="s">
        <v>6</v>
      </c>
      <c r="D11" s="9">
        <v>19393</v>
      </c>
      <c r="F11" s="9">
        <v>20035</v>
      </c>
      <c r="H11" s="9">
        <v>20857</v>
      </c>
      <c r="J11" s="9">
        <v>22010</v>
      </c>
      <c r="L11" s="9">
        <v>19852</v>
      </c>
      <c r="N11" s="9">
        <v>19643</v>
      </c>
      <c r="O11" s="9"/>
      <c r="P11" s="9">
        <v>18247</v>
      </c>
      <c r="Q11" s="9"/>
      <c r="R11" s="9">
        <v>24234</v>
      </c>
      <c r="S11" s="9"/>
      <c r="T11" s="9">
        <v>26614</v>
      </c>
      <c r="U11" s="9"/>
      <c r="V11" s="9">
        <v>32010</v>
      </c>
      <c r="W11" s="9"/>
      <c r="X11" s="9">
        <v>34402</v>
      </c>
      <c r="Z11" s="9">
        <v>31623</v>
      </c>
      <c r="AB11" s="9">
        <v>34759</v>
      </c>
      <c r="AD11" s="41">
        <v>35392</v>
      </c>
      <c r="AF11" s="41">
        <v>37744</v>
      </c>
      <c r="AH11" s="41">
        <v>41304</v>
      </c>
      <c r="AJ11" s="41">
        <v>40095</v>
      </c>
    </row>
    <row r="12" spans="2:36" x14ac:dyDescent="0.3">
      <c r="B12" s="1" t="s">
        <v>7</v>
      </c>
      <c r="D12" s="9">
        <v>7732</v>
      </c>
      <c r="F12" s="9">
        <v>8420</v>
      </c>
      <c r="H12" s="9">
        <v>8726</v>
      </c>
      <c r="J12" s="9">
        <v>9894</v>
      </c>
      <c r="L12" s="9">
        <v>10574</v>
      </c>
      <c r="N12" s="9">
        <v>11150</v>
      </c>
      <c r="O12" s="9"/>
      <c r="P12" s="9">
        <v>13211</v>
      </c>
      <c r="Q12" s="9"/>
      <c r="R12" s="9">
        <v>17366</v>
      </c>
      <c r="S12" s="9"/>
      <c r="T12" s="9">
        <v>16653</v>
      </c>
      <c r="U12" s="9"/>
      <c r="V12" s="9">
        <v>18541</v>
      </c>
      <c r="W12" s="9"/>
      <c r="X12" s="9">
        <v>20104</v>
      </c>
      <c r="Z12" s="9">
        <v>25462</v>
      </c>
      <c r="AB12" s="9">
        <v>25915</v>
      </c>
      <c r="AD12" s="41">
        <v>26607</v>
      </c>
      <c r="AF12" s="41">
        <v>29617</v>
      </c>
      <c r="AH12" s="41">
        <v>32902</v>
      </c>
      <c r="AJ12" s="41">
        <v>29280</v>
      </c>
    </row>
    <row r="13" spans="2:36" x14ac:dyDescent="0.3">
      <c r="B13" s="1" t="s">
        <v>8</v>
      </c>
      <c r="D13" s="9">
        <v>12137</v>
      </c>
      <c r="F13" s="9">
        <v>14019</v>
      </c>
      <c r="H13" s="9">
        <v>16113</v>
      </c>
      <c r="J13" s="9">
        <v>18751</v>
      </c>
      <c r="L13" s="9">
        <v>17829</v>
      </c>
      <c r="N13" s="9">
        <v>17108</v>
      </c>
      <c r="O13" s="9"/>
      <c r="P13" s="9">
        <v>18870</v>
      </c>
      <c r="Q13" s="9"/>
      <c r="R13" s="9">
        <v>23039</v>
      </c>
      <c r="S13" s="9"/>
      <c r="T13" s="9">
        <v>23139</v>
      </c>
      <c r="U13" s="9"/>
      <c r="V13" s="9">
        <v>27702</v>
      </c>
      <c r="W13" s="9"/>
      <c r="X13" s="9">
        <v>29589</v>
      </c>
      <c r="Z13" s="9">
        <v>33901</v>
      </c>
      <c r="AB13" s="9">
        <v>34469</v>
      </c>
      <c r="AD13" s="41">
        <v>36820</v>
      </c>
      <c r="AF13" s="41">
        <v>41081</v>
      </c>
      <c r="AH13" s="41">
        <v>52194</v>
      </c>
      <c r="AJ13" s="41">
        <v>47826</v>
      </c>
    </row>
    <row r="14" spans="2:36" x14ac:dyDescent="0.3">
      <c r="B14" s="1" t="s">
        <v>9</v>
      </c>
      <c r="D14" s="9">
        <v>6626</v>
      </c>
      <c r="F14" s="9">
        <v>6783</v>
      </c>
      <c r="H14" s="9">
        <v>8003</v>
      </c>
      <c r="J14" s="9">
        <v>9604</v>
      </c>
      <c r="L14" s="9">
        <v>7826</v>
      </c>
      <c r="N14" s="9">
        <v>8307</v>
      </c>
      <c r="O14" s="9"/>
      <c r="P14" s="9">
        <v>10486</v>
      </c>
      <c r="Q14" s="9"/>
      <c r="R14" s="9">
        <v>11010</v>
      </c>
      <c r="S14" s="9"/>
      <c r="T14" s="9">
        <v>10517</v>
      </c>
      <c r="U14" s="9"/>
      <c r="V14" s="9">
        <v>18163</v>
      </c>
      <c r="W14" s="9"/>
      <c r="X14" s="9">
        <v>15957</v>
      </c>
      <c r="Z14" s="9">
        <v>19762</v>
      </c>
      <c r="AB14" s="9">
        <v>18128</v>
      </c>
      <c r="AD14" s="41">
        <v>20192</v>
      </c>
      <c r="AF14" s="41">
        <v>21693</v>
      </c>
      <c r="AH14" s="41">
        <v>29997</v>
      </c>
      <c r="AJ14" s="41">
        <v>26681</v>
      </c>
    </row>
    <row r="15" spans="2:36" x14ac:dyDescent="0.3">
      <c r="B15" s="1" t="s">
        <v>10</v>
      </c>
      <c r="D15" s="10">
        <v>2035</v>
      </c>
      <c r="F15" s="10">
        <v>2165</v>
      </c>
      <c r="H15" s="10">
        <v>3250</v>
      </c>
      <c r="J15" s="10">
        <v>2891</v>
      </c>
      <c r="L15" s="10">
        <v>4166</v>
      </c>
      <c r="N15" s="10">
        <v>4130</v>
      </c>
      <c r="P15" s="10">
        <v>4266</v>
      </c>
      <c r="R15" s="10">
        <v>4533</v>
      </c>
      <c r="T15" s="10">
        <v>4677</v>
      </c>
      <c r="V15" s="10">
        <v>4351</v>
      </c>
      <c r="X15" s="10">
        <v>4435</v>
      </c>
      <c r="Z15" s="10">
        <v>4534</v>
      </c>
      <c r="AB15" s="10">
        <v>4455</v>
      </c>
      <c r="AD15" s="42">
        <v>5171</v>
      </c>
      <c r="AF15" s="42">
        <v>5899</v>
      </c>
      <c r="AH15" s="42">
        <v>5333</v>
      </c>
      <c r="AJ15" s="42">
        <v>6039</v>
      </c>
    </row>
    <row r="16" spans="2:36" x14ac:dyDescent="0.3">
      <c r="B16" s="1" t="s">
        <v>14</v>
      </c>
      <c r="D16" s="9">
        <v>70898</v>
      </c>
      <c r="F16" s="9">
        <v>73418</v>
      </c>
      <c r="H16" s="9">
        <v>80164</v>
      </c>
      <c r="J16" s="9">
        <v>89629</v>
      </c>
      <c r="L16" s="9">
        <v>85040</v>
      </c>
      <c r="N16" s="9">
        <v>84120</v>
      </c>
      <c r="O16" s="9"/>
      <c r="P16" s="9">
        <v>89596</v>
      </c>
      <c r="Q16" s="9"/>
      <c r="R16" s="9">
        <v>104131</v>
      </c>
      <c r="S16" s="9"/>
      <c r="T16" s="9">
        <v>101755</v>
      </c>
      <c r="U16" s="9"/>
      <c r="V16" s="9">
        <v>129288</v>
      </c>
      <c r="W16" s="9"/>
      <c r="X16" s="9">
        <v>129157</v>
      </c>
      <c r="Z16" s="9">
        <f>SUM(Z10:Z15)</f>
        <v>143412</v>
      </c>
      <c r="AB16" s="9">
        <f>SUM(AB10:AB15)</f>
        <v>143301</v>
      </c>
      <c r="AD16" s="41">
        <v>150394</v>
      </c>
      <c r="AF16" s="41">
        <v>164020</v>
      </c>
      <c r="AH16" s="41">
        <v>192122</v>
      </c>
      <c r="AJ16" s="41">
        <f>SUM(AJ10:AJ15)</f>
        <v>177002</v>
      </c>
    </row>
    <row r="17" spans="2:36" ht="6" customHeight="1" x14ac:dyDescent="0.3">
      <c r="D17" s="9"/>
      <c r="F17" s="9"/>
      <c r="H17" s="9"/>
      <c r="J17" s="9"/>
      <c r="L17" s="9"/>
      <c r="N17" s="9"/>
      <c r="O17" s="9"/>
      <c r="P17" s="9"/>
      <c r="Q17" s="9"/>
      <c r="R17" s="9"/>
      <c r="S17" s="9"/>
      <c r="T17" s="9"/>
      <c r="U17" s="9"/>
      <c r="V17" s="9"/>
      <c r="W17" s="9"/>
      <c r="X17" s="9"/>
      <c r="Z17" s="9"/>
      <c r="AB17" s="9"/>
    </row>
    <row r="18" spans="2:36" x14ac:dyDescent="0.3">
      <c r="B18" s="1" t="s">
        <v>11</v>
      </c>
      <c r="D18" s="9">
        <f>D8-D16</f>
        <v>4639</v>
      </c>
      <c r="F18" s="9">
        <f>F8-F16</f>
        <v>3281</v>
      </c>
      <c r="H18" s="9">
        <f>H8-H16</f>
        <v>33</v>
      </c>
      <c r="J18" s="9">
        <f>J8-J16</f>
        <v>-4312</v>
      </c>
      <c r="L18" s="9">
        <f>L8-L16</f>
        <v>-3081</v>
      </c>
      <c r="N18" s="9">
        <f>N8-N16</f>
        <v>-5731</v>
      </c>
      <c r="O18" s="9"/>
      <c r="P18" s="9">
        <f>P8-P16</f>
        <v>941</v>
      </c>
      <c r="Q18" s="9"/>
      <c r="R18" s="9">
        <f>R8-R16</f>
        <v>-9424</v>
      </c>
      <c r="S18" s="9"/>
      <c r="T18" s="9">
        <f>T8-T16</f>
        <v>-1149</v>
      </c>
      <c r="U18" s="9"/>
      <c r="V18" s="9">
        <f>V8-V16</f>
        <v>-18361</v>
      </c>
      <c r="W18" s="9"/>
      <c r="X18" s="9">
        <f>X8-X16</f>
        <v>-6506</v>
      </c>
      <c r="Z18" s="9">
        <f>Z8-Z16</f>
        <v>-4193</v>
      </c>
      <c r="AB18" s="9">
        <f>AB8-AB16</f>
        <v>-6343</v>
      </c>
      <c r="AD18" s="41">
        <v>-2204</v>
      </c>
      <c r="AF18" s="41">
        <v>-5103</v>
      </c>
      <c r="AH18" s="41">
        <v>-8564</v>
      </c>
      <c r="AJ18" s="41">
        <f>AJ8-AJ16</f>
        <v>15012</v>
      </c>
    </row>
    <row r="19" spans="2:36" ht="6" customHeight="1" x14ac:dyDescent="0.3">
      <c r="D19" s="9"/>
      <c r="F19" s="9"/>
      <c r="H19" s="9"/>
      <c r="J19" s="9"/>
      <c r="L19" s="9"/>
      <c r="N19" s="9"/>
      <c r="O19" s="9"/>
      <c r="P19" s="9"/>
      <c r="Q19" s="9"/>
      <c r="R19" s="9"/>
      <c r="S19" s="9"/>
      <c r="T19" s="9"/>
      <c r="U19" s="9"/>
      <c r="V19" s="9"/>
      <c r="W19" s="9"/>
      <c r="X19" s="9"/>
      <c r="Z19" s="9"/>
      <c r="AB19" s="9"/>
    </row>
    <row r="20" spans="2:36" x14ac:dyDescent="0.3">
      <c r="B20" s="1" t="s">
        <v>15</v>
      </c>
      <c r="D20" s="9"/>
      <c r="F20" s="9"/>
      <c r="H20" s="9"/>
      <c r="J20" s="9"/>
      <c r="L20" s="9"/>
      <c r="N20" s="9"/>
      <c r="O20" s="9"/>
      <c r="P20" s="9"/>
      <c r="Q20" s="9"/>
      <c r="R20" s="9"/>
      <c r="S20" s="9"/>
      <c r="T20" s="9"/>
      <c r="U20" s="9"/>
      <c r="V20" s="9"/>
      <c r="W20" s="9"/>
      <c r="X20" s="9"/>
      <c r="Z20" s="9"/>
      <c r="AB20" s="9"/>
      <c r="AD20" s="41"/>
    </row>
    <row r="21" spans="2:36" x14ac:dyDescent="0.3">
      <c r="B21" s="1" t="s">
        <v>123</v>
      </c>
      <c r="D21" s="11">
        <v>0</v>
      </c>
      <c r="E21" s="11"/>
      <c r="F21" s="11">
        <v>0</v>
      </c>
      <c r="H21" s="11">
        <v>0</v>
      </c>
      <c r="J21" s="11">
        <v>0</v>
      </c>
      <c r="L21" s="11">
        <v>0</v>
      </c>
      <c r="M21" s="11"/>
      <c r="N21" s="11">
        <v>0</v>
      </c>
      <c r="O21" s="11"/>
      <c r="P21" s="11">
        <v>0</v>
      </c>
      <c r="Q21" s="11"/>
      <c r="R21" s="11">
        <v>0</v>
      </c>
      <c r="S21" s="11"/>
      <c r="T21" s="11">
        <v>0</v>
      </c>
      <c r="U21" s="9"/>
      <c r="V21" s="9">
        <v>12076</v>
      </c>
      <c r="W21" s="9"/>
      <c r="X21" s="9">
        <v>11321</v>
      </c>
      <c r="Z21" s="9">
        <v>-11573</v>
      </c>
      <c r="AB21" s="9">
        <v>31196</v>
      </c>
      <c r="AD21" s="41">
        <v>12831</v>
      </c>
      <c r="AF21" s="41">
        <v>-15095</v>
      </c>
      <c r="AH21" s="41">
        <v>5031</v>
      </c>
      <c r="AJ21" s="41">
        <v>-252</v>
      </c>
    </row>
    <row r="22" spans="2:36" x14ac:dyDescent="0.3">
      <c r="B22" s="1" t="s">
        <v>16</v>
      </c>
      <c r="D22" s="10">
        <v>-89</v>
      </c>
      <c r="F22" s="10">
        <v>-441</v>
      </c>
      <c r="H22" s="10">
        <v>-2089</v>
      </c>
      <c r="J22" s="10">
        <v>3143</v>
      </c>
      <c r="L22" s="10">
        <v>-1803</v>
      </c>
      <c r="N22" s="10">
        <v>1381</v>
      </c>
      <c r="O22" s="9"/>
      <c r="P22" s="10">
        <v>2602</v>
      </c>
      <c r="Q22" s="9"/>
      <c r="R22" s="10">
        <v>-168</v>
      </c>
      <c r="S22" s="9"/>
      <c r="T22" s="10">
        <v>-622</v>
      </c>
      <c r="U22" s="9"/>
      <c r="V22" s="10">
        <v>-2937</v>
      </c>
      <c r="W22" s="9"/>
      <c r="X22" s="10">
        <v>-3306</v>
      </c>
      <c r="Z22" s="10">
        <v>11</v>
      </c>
      <c r="AB22" s="10">
        <v>-2695</v>
      </c>
      <c r="AD22" s="42">
        <v>-4824</v>
      </c>
      <c r="AF22" s="42">
        <v>-3617</v>
      </c>
      <c r="AH22" s="42">
        <v>1005</v>
      </c>
      <c r="AJ22" s="42">
        <v>2350</v>
      </c>
    </row>
    <row r="23" spans="2:36" x14ac:dyDescent="0.3">
      <c r="B23" s="1" t="s">
        <v>17</v>
      </c>
      <c r="D23" s="9">
        <v>-89</v>
      </c>
      <c r="F23" s="9">
        <v>-441</v>
      </c>
      <c r="H23" s="9">
        <v>-2089</v>
      </c>
      <c r="J23" s="9">
        <v>3143</v>
      </c>
      <c r="L23" s="9">
        <v>-1803</v>
      </c>
      <c r="N23" s="9">
        <v>1381</v>
      </c>
      <c r="O23" s="9"/>
      <c r="P23" s="9">
        <v>2602</v>
      </c>
      <c r="Q23" s="9"/>
      <c r="R23" s="9">
        <v>-168</v>
      </c>
      <c r="S23" s="9"/>
      <c r="T23" s="9">
        <v>-622</v>
      </c>
      <c r="U23" s="9"/>
      <c r="V23" s="9">
        <v>9139</v>
      </c>
      <c r="W23" s="9"/>
      <c r="X23" s="9">
        <v>8015</v>
      </c>
      <c r="Z23" s="9">
        <f>SUM(Z21:Z22)</f>
        <v>-11562</v>
      </c>
      <c r="AB23" s="9">
        <f>SUM(AB21:AB22)</f>
        <v>28501</v>
      </c>
      <c r="AD23" s="41">
        <v>8007</v>
      </c>
      <c r="AF23" s="41">
        <v>-18712</v>
      </c>
      <c r="AH23" s="41">
        <v>6036</v>
      </c>
      <c r="AJ23" s="41">
        <f>SUM(AJ21:AJ22)</f>
        <v>2098</v>
      </c>
    </row>
    <row r="24" spans="2:36" ht="6" customHeight="1" x14ac:dyDescent="0.3">
      <c r="D24" s="9"/>
      <c r="F24" s="9"/>
      <c r="H24" s="9"/>
      <c r="J24" s="9"/>
      <c r="L24" s="9"/>
      <c r="N24" s="9"/>
      <c r="O24" s="9"/>
      <c r="P24" s="9"/>
      <c r="Q24" s="9"/>
      <c r="R24" s="9"/>
      <c r="S24" s="9"/>
      <c r="T24" s="9"/>
      <c r="U24" s="9"/>
      <c r="V24" s="9"/>
      <c r="W24" s="9"/>
      <c r="X24" s="9"/>
      <c r="Z24" s="9"/>
      <c r="AB24" s="9"/>
    </row>
    <row r="25" spans="2:36" x14ac:dyDescent="0.3">
      <c r="B25" s="1" t="s">
        <v>12</v>
      </c>
      <c r="D25" s="9">
        <v>4550</v>
      </c>
      <c r="F25" s="9">
        <v>2840</v>
      </c>
      <c r="H25" s="9">
        <v>-2056</v>
      </c>
      <c r="J25" s="9">
        <v>-1169</v>
      </c>
      <c r="L25" s="9">
        <v>-4884</v>
      </c>
      <c r="N25" s="9">
        <v>-4350</v>
      </c>
      <c r="O25" s="9"/>
      <c r="P25" s="9">
        <v>3543</v>
      </c>
      <c r="Q25" s="9"/>
      <c r="R25" s="9">
        <v>-9592</v>
      </c>
      <c r="S25" s="9"/>
      <c r="T25" s="9">
        <v>-1771</v>
      </c>
      <c r="U25" s="9"/>
      <c r="V25" s="9">
        <v>-9222</v>
      </c>
      <c r="W25" s="9"/>
      <c r="X25" s="9">
        <v>1509</v>
      </c>
      <c r="Z25" s="9">
        <f>Z18+Z23</f>
        <v>-15755</v>
      </c>
      <c r="AB25" s="9">
        <f>AB18+AB23</f>
        <v>22158</v>
      </c>
      <c r="AD25" s="41">
        <v>5803</v>
      </c>
      <c r="AF25" s="41">
        <v>-23815</v>
      </c>
      <c r="AH25" s="41">
        <v>-2528</v>
      </c>
      <c r="AJ25" s="41">
        <f>AJ18+AJ23</f>
        <v>17110</v>
      </c>
    </row>
    <row r="26" spans="2:36" ht="6" customHeight="1" x14ac:dyDescent="0.3">
      <c r="D26" s="9"/>
      <c r="F26" s="9"/>
      <c r="H26" s="9"/>
      <c r="J26" s="9"/>
      <c r="L26" s="9"/>
      <c r="N26" s="9"/>
      <c r="O26" s="9"/>
      <c r="P26" s="9"/>
      <c r="Q26" s="9"/>
      <c r="R26" s="9"/>
      <c r="S26" s="9"/>
      <c r="T26" s="9"/>
      <c r="U26" s="9"/>
      <c r="V26" s="9"/>
      <c r="W26" s="9"/>
      <c r="X26" s="9"/>
      <c r="Z26" s="9"/>
      <c r="AB26" s="9"/>
    </row>
    <row r="27" spans="2:36" x14ac:dyDescent="0.3">
      <c r="B27" s="1" t="s">
        <v>91</v>
      </c>
      <c r="D27" s="9">
        <v>630</v>
      </c>
      <c r="F27" s="9">
        <v>706</v>
      </c>
      <c r="H27" s="9">
        <v>1934</v>
      </c>
      <c r="J27" s="9">
        <v>1439</v>
      </c>
      <c r="L27" s="9">
        <v>2573</v>
      </c>
      <c r="N27" s="9">
        <v>2227</v>
      </c>
      <c r="O27" s="9"/>
      <c r="P27" s="9">
        <v>1931</v>
      </c>
      <c r="Q27" s="9"/>
      <c r="R27" s="9">
        <v>1589</v>
      </c>
      <c r="S27" s="9"/>
      <c r="T27" s="9">
        <v>1731</v>
      </c>
      <c r="U27" s="9"/>
      <c r="V27" s="9">
        <v>3197</v>
      </c>
      <c r="W27" s="9"/>
      <c r="X27" s="9">
        <v>662</v>
      </c>
      <c r="Z27" s="9">
        <v>3121</v>
      </c>
      <c r="AB27" s="9">
        <v>1967</v>
      </c>
      <c r="AD27" s="41">
        <v>1374</v>
      </c>
      <c r="AF27" s="41">
        <v>2635</v>
      </c>
      <c r="AH27" s="41">
        <v>7610</v>
      </c>
      <c r="AJ27" s="41">
        <v>9172</v>
      </c>
    </row>
    <row r="28" spans="2:36" ht="6" customHeight="1" x14ac:dyDescent="0.3">
      <c r="D28" s="9"/>
      <c r="F28" s="9"/>
      <c r="H28" s="9"/>
      <c r="J28" s="9"/>
      <c r="L28" s="9"/>
      <c r="N28" s="9"/>
      <c r="O28" s="9"/>
      <c r="P28" s="9"/>
      <c r="Q28" s="9"/>
      <c r="R28" s="9"/>
      <c r="S28" s="9"/>
      <c r="T28" s="9"/>
      <c r="U28" s="9"/>
      <c r="V28" s="9"/>
      <c r="W28" s="9"/>
      <c r="X28" s="9"/>
      <c r="Z28" s="9"/>
      <c r="AB28" s="9"/>
    </row>
    <row r="29" spans="2:36" x14ac:dyDescent="0.3">
      <c r="B29" s="1" t="s">
        <v>96</v>
      </c>
      <c r="D29" s="11">
        <v>0</v>
      </c>
      <c r="F29" s="11">
        <v>0</v>
      </c>
      <c r="G29" s="11"/>
      <c r="H29" s="11">
        <v>0</v>
      </c>
      <c r="J29" s="11">
        <v>81</v>
      </c>
      <c r="L29" s="9">
        <v>22</v>
      </c>
      <c r="N29" s="9">
        <v>83</v>
      </c>
      <c r="O29" s="9"/>
      <c r="P29" s="9">
        <v>4</v>
      </c>
      <c r="Q29" s="9"/>
      <c r="R29" s="9">
        <v>34</v>
      </c>
      <c r="S29" s="9"/>
      <c r="T29" s="9">
        <v>6</v>
      </c>
      <c r="U29" s="9"/>
      <c r="V29" s="9">
        <v>-5</v>
      </c>
      <c r="W29" s="9"/>
      <c r="X29" s="9">
        <v>10</v>
      </c>
      <c r="Z29" s="9">
        <v>26</v>
      </c>
      <c r="AB29" s="9">
        <v>-20</v>
      </c>
      <c r="AD29" s="44">
        <v>7</v>
      </c>
      <c r="AF29" s="41">
        <v>2</v>
      </c>
      <c r="AH29" s="41">
        <v>13</v>
      </c>
      <c r="AJ29" s="41">
        <v>0</v>
      </c>
    </row>
    <row r="30" spans="2:36" ht="6" customHeight="1" x14ac:dyDescent="0.3">
      <c r="D30" s="9"/>
      <c r="F30" s="9"/>
      <c r="H30" s="9"/>
      <c r="J30" s="9"/>
      <c r="L30" s="9"/>
      <c r="N30" s="9"/>
      <c r="O30" s="9"/>
      <c r="P30" s="9"/>
      <c r="Q30" s="9"/>
      <c r="R30" s="9"/>
      <c r="S30" s="9"/>
      <c r="T30" s="9"/>
      <c r="U30" s="9"/>
      <c r="V30" s="9"/>
      <c r="W30" s="9"/>
      <c r="X30" s="9"/>
      <c r="Z30" s="9"/>
      <c r="AB30" s="9"/>
      <c r="AD30" s="9"/>
    </row>
    <row r="31" spans="2:36" ht="13.5" thickBot="1" x14ac:dyDescent="0.35">
      <c r="B31" s="1" t="s">
        <v>13</v>
      </c>
      <c r="D31" s="29">
        <v>3920</v>
      </c>
      <c r="F31" s="29">
        <v>2134</v>
      </c>
      <c r="H31" s="29">
        <v>-3990</v>
      </c>
      <c r="J31" s="29">
        <v>-2689</v>
      </c>
      <c r="L31" s="29">
        <v>-7479</v>
      </c>
      <c r="N31" s="29">
        <v>-6660</v>
      </c>
      <c r="O31" s="9"/>
      <c r="P31" s="29">
        <v>1608</v>
      </c>
      <c r="Q31" s="9"/>
      <c r="R31" s="29">
        <v>-11215</v>
      </c>
      <c r="S31" s="9"/>
      <c r="T31" s="29">
        <v>-3508</v>
      </c>
      <c r="U31" s="9"/>
      <c r="V31" s="29">
        <v>-12414</v>
      </c>
      <c r="W31" s="9"/>
      <c r="X31" s="29">
        <v>837</v>
      </c>
      <c r="Z31" s="29">
        <f>Z25-Z27-Z29</f>
        <v>-18902</v>
      </c>
      <c r="AB31" s="29">
        <f>AB25-AB27-AB29</f>
        <v>20211</v>
      </c>
      <c r="AD31" s="29">
        <v>4422</v>
      </c>
      <c r="AF31" s="29">
        <v>26452</v>
      </c>
      <c r="AH31" s="29">
        <v>-10151</v>
      </c>
      <c r="AJ31" s="29">
        <f>AJ25-AJ27-AJ29</f>
        <v>7938</v>
      </c>
    </row>
    <row r="32" spans="2:36" ht="13.5" thickTop="1" x14ac:dyDescent="0.3"/>
    <row r="33" spans="30:30" x14ac:dyDescent="0.3">
      <c r="AD33" s="41"/>
    </row>
  </sheetData>
  <mergeCells count="1">
    <mergeCell ref="D6:AH6"/>
  </mergeCells>
  <pageMargins left="0.7" right="0.7" top="0.75" bottom="0.7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B4ED-1BB2-41FC-861E-587B772D6E89}">
  <dimension ref="B6:AJ20"/>
  <sheetViews>
    <sheetView showGridLines="0" zoomScale="85" zoomScaleNormal="85" workbookViewId="0">
      <pane xSplit="3" ySplit="7" topLeftCell="J8" activePane="bottomRight" state="frozen"/>
      <selection pane="topRight" activeCell="D1" sqref="D1"/>
      <selection pane="bottomLeft" activeCell="A8" sqref="A8"/>
      <selection pane="bottomRight" activeCell="J42" sqref="J42"/>
    </sheetView>
  </sheetViews>
  <sheetFormatPr defaultColWidth="8.7265625" defaultRowHeight="13" x14ac:dyDescent="0.3"/>
  <cols>
    <col min="1" max="1" width="3" style="1" customWidth="1"/>
    <col min="2" max="2" width="38.81640625" style="1" customWidth="1"/>
    <col min="3" max="3" width="3" style="1" customWidth="1"/>
    <col min="4" max="4" width="13" style="20" customWidth="1"/>
    <col min="5" max="5" width="3" style="20" customWidth="1"/>
    <col min="6" max="6" width="13" style="20" customWidth="1"/>
    <col min="7" max="7" width="3" style="20" customWidth="1"/>
    <col min="8" max="8" width="13" style="20" customWidth="1"/>
    <col min="9" max="9" width="3" style="20" customWidth="1"/>
    <col min="10" max="10" width="13" style="20" customWidth="1"/>
    <col min="11" max="11" width="3" style="1" customWidth="1"/>
    <col min="12" max="12" width="13" style="20" customWidth="1"/>
    <col min="13" max="13" width="3" style="1" customWidth="1"/>
    <col min="14" max="14" width="13" style="20" customWidth="1"/>
    <col min="15" max="15" width="3" style="20" customWidth="1"/>
    <col min="16" max="16" width="13" style="20" customWidth="1"/>
    <col min="17" max="17" width="3" style="20" customWidth="1"/>
    <col min="18" max="18" width="13" style="20" customWidth="1"/>
    <col min="19" max="19" width="3" style="20" customWidth="1"/>
    <col min="20" max="20" width="13" style="20" customWidth="1"/>
    <col min="21" max="21" width="3" style="20" customWidth="1"/>
    <col min="22" max="22" width="13" style="20" customWidth="1"/>
    <col min="23" max="23" width="3" style="20" customWidth="1"/>
    <col min="24" max="24" width="13" style="20" customWidth="1"/>
    <col min="25" max="25" width="4" style="1" customWidth="1"/>
    <col min="26" max="26" width="12.54296875" style="1" customWidth="1"/>
    <col min="27" max="27" width="3.81640625" style="1" customWidth="1"/>
    <col min="28" max="28" width="9.81640625" style="1" customWidth="1"/>
    <col min="29" max="29" width="3.1796875" style="1" customWidth="1"/>
    <col min="30" max="30" width="8.7265625" style="1"/>
    <col min="31" max="31" width="4.26953125" style="1" customWidth="1"/>
    <col min="32" max="32" width="11.26953125" style="1" customWidth="1"/>
    <col min="33" max="33" width="4.26953125" style="1" customWidth="1"/>
    <col min="34" max="34" width="13.1796875" style="1" customWidth="1"/>
    <col min="35" max="35" width="3.81640625" style="1" customWidth="1"/>
    <col min="36" max="36" width="9.81640625" style="1" customWidth="1"/>
    <col min="37" max="16384" width="8.7265625" style="1"/>
  </cols>
  <sheetData>
    <row r="6" spans="2:36" x14ac:dyDescent="0.3">
      <c r="D6" s="52" t="s">
        <v>0</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row>
    <row r="7" spans="2:36" ht="39" x14ac:dyDescent="0.3">
      <c r="B7" s="2" t="s">
        <v>1</v>
      </c>
      <c r="C7" s="3"/>
      <c r="D7" s="23" t="s">
        <v>98</v>
      </c>
      <c r="E7" s="26"/>
      <c r="F7" s="23" t="s">
        <v>97</v>
      </c>
      <c r="G7" s="26"/>
      <c r="H7" s="23" t="s">
        <v>18</v>
      </c>
      <c r="I7" s="26"/>
      <c r="J7" s="23" t="s">
        <v>19</v>
      </c>
      <c r="L7" s="27" t="s">
        <v>99</v>
      </c>
      <c r="M7" s="5"/>
      <c r="N7" s="27" t="s">
        <v>100</v>
      </c>
      <c r="O7" s="26"/>
      <c r="P7" s="27" t="s">
        <v>2</v>
      </c>
      <c r="Q7" s="26"/>
      <c r="R7" s="27" t="s">
        <v>3</v>
      </c>
      <c r="S7" s="26"/>
      <c r="T7" s="27" t="s">
        <v>101</v>
      </c>
      <c r="U7" s="26"/>
      <c r="V7" s="27" t="s">
        <v>102</v>
      </c>
      <c r="W7" s="26"/>
      <c r="X7" s="27" t="s">
        <v>108</v>
      </c>
      <c r="Z7" s="27" t="s">
        <v>110</v>
      </c>
      <c r="AB7" s="27" t="s">
        <v>115</v>
      </c>
      <c r="AD7" s="27" t="s">
        <v>119</v>
      </c>
      <c r="AF7" s="27" t="s">
        <v>122</v>
      </c>
      <c r="AH7" s="27" t="s">
        <v>125</v>
      </c>
      <c r="AJ7" s="27" t="s">
        <v>131</v>
      </c>
    </row>
    <row r="8" spans="2:36" x14ac:dyDescent="0.3">
      <c r="B8" s="32" t="s">
        <v>13</v>
      </c>
      <c r="D8" s="35">
        <v>3920</v>
      </c>
      <c r="F8" s="35">
        <v>2134</v>
      </c>
      <c r="H8" s="35">
        <v>-3990</v>
      </c>
      <c r="J8" s="20">
        <v>-2689</v>
      </c>
      <c r="L8" s="20">
        <v>-7479</v>
      </c>
      <c r="N8" s="20">
        <v>-6660</v>
      </c>
      <c r="P8" s="20">
        <v>1608</v>
      </c>
      <c r="R8" s="20">
        <v>-11215</v>
      </c>
      <c r="T8" s="20">
        <v>-3508</v>
      </c>
      <c r="V8" s="20">
        <v>-12414</v>
      </c>
      <c r="X8" s="20">
        <v>837</v>
      </c>
      <c r="Z8" s="20">
        <v>-18902</v>
      </c>
      <c r="AA8" s="40"/>
      <c r="AB8" s="20">
        <v>20211</v>
      </c>
      <c r="AD8" s="41">
        <v>4422</v>
      </c>
      <c r="AF8" s="41">
        <v>-26452</v>
      </c>
      <c r="AH8" s="41">
        <v>-10151</v>
      </c>
      <c r="AI8" s="40"/>
      <c r="AJ8" s="20">
        <v>7938</v>
      </c>
    </row>
    <row r="9" spans="2:36" x14ac:dyDescent="0.3">
      <c r="B9" s="32" t="s">
        <v>10</v>
      </c>
      <c r="D9" s="34">
        <v>2035</v>
      </c>
      <c r="E9" s="34"/>
      <c r="F9" s="34">
        <v>2165</v>
      </c>
      <c r="G9" s="34"/>
      <c r="H9" s="34">
        <v>3250</v>
      </c>
      <c r="J9" s="20">
        <v>2891</v>
      </c>
      <c r="L9" s="20">
        <v>4166</v>
      </c>
      <c r="N9" s="20">
        <v>4130</v>
      </c>
      <c r="P9" s="20">
        <v>4266</v>
      </c>
      <c r="R9" s="20">
        <v>4533</v>
      </c>
      <c r="T9" s="20">
        <v>4677</v>
      </c>
      <c r="V9" s="20">
        <v>4351</v>
      </c>
      <c r="X9" s="20">
        <v>4435</v>
      </c>
      <c r="Z9" s="20">
        <v>4534</v>
      </c>
      <c r="AA9" s="40"/>
      <c r="AB9" s="20">
        <v>4455</v>
      </c>
      <c r="AD9" s="41">
        <v>5171</v>
      </c>
      <c r="AF9" s="41">
        <v>5899</v>
      </c>
      <c r="AH9" s="41">
        <v>5333</v>
      </c>
      <c r="AI9" s="40"/>
      <c r="AJ9" s="20">
        <v>6039</v>
      </c>
    </row>
    <row r="10" spans="2:36" x14ac:dyDescent="0.3">
      <c r="B10" s="32" t="s">
        <v>91</v>
      </c>
      <c r="D10" s="20">
        <v>630</v>
      </c>
      <c r="F10" s="20">
        <v>706</v>
      </c>
      <c r="H10" s="20">
        <v>1934</v>
      </c>
      <c r="J10" s="20">
        <v>1439</v>
      </c>
      <c r="L10" s="20">
        <v>2573</v>
      </c>
      <c r="N10" s="20">
        <v>2227</v>
      </c>
      <c r="P10" s="20">
        <v>1931</v>
      </c>
      <c r="R10" s="20">
        <v>1589</v>
      </c>
      <c r="T10" s="20">
        <v>1731</v>
      </c>
      <c r="V10" s="20">
        <v>3197</v>
      </c>
      <c r="X10" s="20">
        <v>662</v>
      </c>
      <c r="Z10" s="20">
        <v>3121</v>
      </c>
      <c r="AA10" s="40"/>
      <c r="AB10" s="20">
        <v>1967</v>
      </c>
      <c r="AD10" s="41">
        <v>1374</v>
      </c>
      <c r="AF10" s="41">
        <v>2635</v>
      </c>
      <c r="AH10" s="41">
        <v>7610</v>
      </c>
      <c r="AI10" s="40"/>
      <c r="AJ10" s="20">
        <v>9172</v>
      </c>
    </row>
    <row r="11" spans="2:36" x14ac:dyDescent="0.3">
      <c r="B11" s="32" t="s">
        <v>94</v>
      </c>
      <c r="D11" s="21">
        <v>89</v>
      </c>
      <c r="F11" s="21">
        <v>441</v>
      </c>
      <c r="H11" s="21">
        <v>2089</v>
      </c>
      <c r="J11" s="21">
        <v>-3143</v>
      </c>
      <c r="L11" s="21">
        <v>1803</v>
      </c>
      <c r="N11" s="21">
        <v>-1381</v>
      </c>
      <c r="P11" s="21">
        <v>-2602</v>
      </c>
      <c r="R11" s="21">
        <v>168</v>
      </c>
      <c r="T11" s="21">
        <v>622</v>
      </c>
      <c r="V11" s="21">
        <v>2937</v>
      </c>
      <c r="X11" s="21">
        <v>3306</v>
      </c>
      <c r="Z11" s="21">
        <v>-11</v>
      </c>
      <c r="AA11" s="40"/>
      <c r="AB11" s="21">
        <v>2695</v>
      </c>
      <c r="AD11" s="42">
        <v>4824</v>
      </c>
      <c r="AF11" s="42">
        <v>3617</v>
      </c>
      <c r="AH11" s="42">
        <v>-1005</v>
      </c>
      <c r="AI11" s="40"/>
      <c r="AJ11" s="21">
        <v>-2350</v>
      </c>
    </row>
    <row r="12" spans="2:36" x14ac:dyDescent="0.3">
      <c r="B12" s="33" t="s">
        <v>95</v>
      </c>
      <c r="D12" s="20">
        <f>SUM(D8:D11)</f>
        <v>6674</v>
      </c>
      <c r="F12" s="20">
        <f>SUM(F8:F11)</f>
        <v>5446</v>
      </c>
      <c r="H12" s="20">
        <f>SUM(H8:H11)</f>
        <v>3283</v>
      </c>
      <c r="J12" s="20">
        <f>SUM(J8:J11)</f>
        <v>-1502</v>
      </c>
      <c r="L12" s="20">
        <f>SUM(L8:L11)</f>
        <v>1063</v>
      </c>
      <c r="N12" s="20">
        <f>SUM(N8:N11)</f>
        <v>-1684</v>
      </c>
      <c r="P12" s="20">
        <f>SUM(P8:P11)</f>
        <v>5203</v>
      </c>
      <c r="R12" s="20">
        <f>SUM(R8:R11)</f>
        <v>-4925</v>
      </c>
      <c r="T12" s="20">
        <f>SUM(T8:T11)</f>
        <v>3522</v>
      </c>
      <c r="V12" s="20">
        <f>SUM(V8:V11)</f>
        <v>-1929</v>
      </c>
      <c r="X12" s="20">
        <v>9240</v>
      </c>
      <c r="Z12" s="20">
        <f>SUM(Z8:Z11)</f>
        <v>-11258</v>
      </c>
      <c r="AA12" s="40"/>
      <c r="AB12" s="20">
        <f>SUM(AB8:AB11)</f>
        <v>29328</v>
      </c>
      <c r="AD12" s="41">
        <v>15791</v>
      </c>
      <c r="AF12" s="41">
        <v>-14301</v>
      </c>
      <c r="AH12" s="41">
        <v>1787</v>
      </c>
      <c r="AI12" s="40"/>
      <c r="AJ12" s="20">
        <f>SUM(AJ8:AJ11)</f>
        <v>20799</v>
      </c>
    </row>
    <row r="13" spans="2:36" x14ac:dyDescent="0.3">
      <c r="B13" s="32" t="s">
        <v>111</v>
      </c>
      <c r="D13" s="20">
        <v>2196</v>
      </c>
      <c r="F13" s="20">
        <v>2563</v>
      </c>
      <c r="H13" s="20">
        <v>2603</v>
      </c>
      <c r="J13" s="20">
        <v>2173</v>
      </c>
      <c r="L13" s="20">
        <v>2178</v>
      </c>
      <c r="N13" s="20">
        <v>2982</v>
      </c>
      <c r="P13" s="20">
        <v>3023</v>
      </c>
      <c r="R13" s="20">
        <v>2709</v>
      </c>
      <c r="T13" s="20">
        <v>4297</v>
      </c>
      <c r="V13" s="20">
        <v>10671</v>
      </c>
      <c r="X13" s="20">
        <v>8590</v>
      </c>
      <c r="Z13" s="20">
        <v>13455</v>
      </c>
      <c r="AA13" s="40"/>
      <c r="AB13" s="20">
        <v>12908</v>
      </c>
      <c r="AD13" s="41">
        <v>11890</v>
      </c>
      <c r="AF13" s="41">
        <v>13525</v>
      </c>
      <c r="AH13" s="41">
        <v>13827</v>
      </c>
      <c r="AI13" s="40"/>
      <c r="AJ13" s="20">
        <v>16927</v>
      </c>
    </row>
    <row r="14" spans="2:36" x14ac:dyDescent="0.3">
      <c r="B14" s="32" t="s">
        <v>112</v>
      </c>
      <c r="D14" s="20">
        <v>0</v>
      </c>
      <c r="F14" s="20">
        <v>0</v>
      </c>
      <c r="H14" s="20">
        <v>0</v>
      </c>
      <c r="J14" s="20">
        <v>0</v>
      </c>
      <c r="L14" s="20">
        <v>0</v>
      </c>
      <c r="N14" s="20">
        <v>0</v>
      </c>
      <c r="P14" s="20">
        <v>0</v>
      </c>
      <c r="R14" s="20">
        <v>0</v>
      </c>
      <c r="T14" s="20">
        <v>0</v>
      </c>
      <c r="V14" s="20">
        <v>5087</v>
      </c>
      <c r="X14" s="40">
        <v>0</v>
      </c>
      <c r="Z14" s="40">
        <v>0</v>
      </c>
      <c r="AA14" s="40"/>
      <c r="AB14" s="40">
        <v>0</v>
      </c>
      <c r="AD14" s="41">
        <v>0</v>
      </c>
      <c r="AF14" s="41">
        <v>0</v>
      </c>
      <c r="AH14" s="41">
        <v>0</v>
      </c>
      <c r="AI14" s="40"/>
      <c r="AJ14" s="40">
        <v>0</v>
      </c>
    </row>
    <row r="15" spans="2:36" x14ac:dyDescent="0.3">
      <c r="B15" s="32" t="s">
        <v>92</v>
      </c>
      <c r="D15" s="20">
        <v>0</v>
      </c>
      <c r="F15" s="20">
        <v>0</v>
      </c>
      <c r="H15" s="20">
        <v>0</v>
      </c>
      <c r="J15" s="20">
        <v>81</v>
      </c>
      <c r="L15" s="20">
        <v>22</v>
      </c>
      <c r="N15" s="20">
        <v>83</v>
      </c>
      <c r="P15" s="20">
        <v>4</v>
      </c>
      <c r="R15" s="20">
        <v>34</v>
      </c>
      <c r="T15" s="20">
        <v>6</v>
      </c>
      <c r="V15" s="20">
        <v>-5</v>
      </c>
      <c r="X15" s="20">
        <v>10</v>
      </c>
      <c r="Z15" s="20">
        <v>26</v>
      </c>
      <c r="AA15" s="40"/>
      <c r="AB15" s="20">
        <v>-20</v>
      </c>
      <c r="AD15" s="41">
        <v>7</v>
      </c>
      <c r="AF15" s="41">
        <v>2</v>
      </c>
      <c r="AH15" s="41">
        <v>13</v>
      </c>
      <c r="AI15" s="40"/>
      <c r="AJ15" s="20">
        <v>0</v>
      </c>
    </row>
    <row r="16" spans="2:36" x14ac:dyDescent="0.3">
      <c r="B16" s="32" t="s">
        <v>132</v>
      </c>
      <c r="D16" s="20">
        <v>0</v>
      </c>
      <c r="F16" s="20">
        <v>0</v>
      </c>
      <c r="H16" s="20">
        <v>0</v>
      </c>
      <c r="J16" s="20">
        <v>1098</v>
      </c>
      <c r="L16" s="20">
        <v>0</v>
      </c>
      <c r="N16" s="20">
        <v>0</v>
      </c>
      <c r="P16" s="20">
        <v>0</v>
      </c>
      <c r="R16" s="20">
        <v>0</v>
      </c>
      <c r="T16" s="20">
        <v>0</v>
      </c>
      <c r="V16" s="20">
        <v>-1074</v>
      </c>
      <c r="X16" s="20">
        <v>-390</v>
      </c>
      <c r="Z16" s="20">
        <v>-257</v>
      </c>
      <c r="AA16" s="40"/>
      <c r="AB16" s="20">
        <v>-619</v>
      </c>
      <c r="AD16" s="41">
        <v>-116</v>
      </c>
      <c r="AF16" s="41">
        <v>-1588</v>
      </c>
      <c r="AH16" s="41">
        <v>0</v>
      </c>
      <c r="AI16" s="40"/>
      <c r="AJ16" s="20">
        <v>774</v>
      </c>
    </row>
    <row r="17" spans="2:36" x14ac:dyDescent="0.3">
      <c r="B17" s="32" t="s">
        <v>133</v>
      </c>
      <c r="D17" s="20">
        <v>0</v>
      </c>
      <c r="F17" s="20">
        <v>0</v>
      </c>
      <c r="H17" s="20">
        <v>0</v>
      </c>
      <c r="J17" s="20">
        <v>0</v>
      </c>
      <c r="L17" s="20">
        <v>0</v>
      </c>
      <c r="N17" s="20">
        <v>0</v>
      </c>
      <c r="P17" s="20">
        <v>0</v>
      </c>
      <c r="R17" s="20">
        <v>0</v>
      </c>
      <c r="T17" s="20">
        <v>0</v>
      </c>
      <c r="V17" s="20">
        <v>-12076</v>
      </c>
      <c r="X17" s="20">
        <v>-11321</v>
      </c>
      <c r="Z17" s="20">
        <v>11573</v>
      </c>
      <c r="AA17" s="40"/>
      <c r="AB17" s="20">
        <v>-31196</v>
      </c>
      <c r="AD17" s="41">
        <v>-12831</v>
      </c>
      <c r="AF17" s="41">
        <v>15095</v>
      </c>
      <c r="AH17" s="41">
        <v>-5031</v>
      </c>
      <c r="AI17" s="40"/>
      <c r="AJ17" s="20">
        <v>252</v>
      </c>
    </row>
    <row r="18" spans="2:36" x14ac:dyDescent="0.3">
      <c r="B18" s="32" t="s">
        <v>113</v>
      </c>
      <c r="D18" s="20">
        <v>0</v>
      </c>
      <c r="F18" s="20">
        <v>0</v>
      </c>
      <c r="H18" s="20">
        <v>0</v>
      </c>
      <c r="L18" s="20">
        <v>0</v>
      </c>
      <c r="N18" s="20">
        <v>0</v>
      </c>
      <c r="P18" s="20">
        <v>-5654</v>
      </c>
      <c r="R18" s="20">
        <v>1350</v>
      </c>
      <c r="T18" s="20">
        <v>0</v>
      </c>
      <c r="V18" s="20">
        <v>0</v>
      </c>
      <c r="X18" s="20">
        <v>0</v>
      </c>
      <c r="Z18" s="20">
        <v>0</v>
      </c>
      <c r="AA18" s="40"/>
      <c r="AB18" s="20">
        <v>0</v>
      </c>
      <c r="AD18" s="21">
        <v>0</v>
      </c>
      <c r="AF18" s="21">
        <v>0</v>
      </c>
      <c r="AH18" s="21">
        <v>0</v>
      </c>
      <c r="AI18" s="40"/>
      <c r="AJ18" s="20">
        <v>0</v>
      </c>
    </row>
    <row r="19" spans="2:36" ht="13.5" thickBot="1" x14ac:dyDescent="0.35">
      <c r="B19" s="33" t="s">
        <v>93</v>
      </c>
      <c r="D19" s="30">
        <f>SUM(D12:D18)</f>
        <v>8870</v>
      </c>
      <c r="F19" s="30">
        <f>SUM(F12:F18)</f>
        <v>8009</v>
      </c>
      <c r="H19" s="30">
        <f>SUM(H12:H18)</f>
        <v>5886</v>
      </c>
      <c r="J19" s="30">
        <f>SUM(J12:J18)</f>
        <v>1850</v>
      </c>
      <c r="L19" s="30">
        <f>SUM(L12:L18)</f>
        <v>3263</v>
      </c>
      <c r="N19" s="30">
        <f>SUM(N12:N18)</f>
        <v>1381</v>
      </c>
      <c r="P19" s="30">
        <f>SUM(P12:P18)</f>
        <v>2576</v>
      </c>
      <c r="R19" s="30">
        <f>SUM(R12:R18)</f>
        <v>-832</v>
      </c>
      <c r="T19" s="30">
        <f>SUM(T12:T18)</f>
        <v>7825</v>
      </c>
      <c r="V19" s="30">
        <f>SUM(V12:V18)</f>
        <v>674</v>
      </c>
      <c r="X19" s="30">
        <v>6129</v>
      </c>
      <c r="Z19" s="30">
        <f>SUM(Z12:Z18)</f>
        <v>13539</v>
      </c>
      <c r="AA19" s="40"/>
      <c r="AB19" s="30">
        <f>SUM(AB12:AB18)</f>
        <v>10401</v>
      </c>
      <c r="AD19" s="46">
        <v>14741</v>
      </c>
      <c r="AF19" s="46">
        <v>12733</v>
      </c>
      <c r="AH19" s="46">
        <v>10596</v>
      </c>
      <c r="AI19" s="40"/>
      <c r="AJ19" s="30">
        <f>SUM(AJ12:AJ18)</f>
        <v>38752</v>
      </c>
    </row>
    <row r="20" spans="2:36" ht="13.5" thickTop="1" x14ac:dyDescent="0.3"/>
  </sheetData>
  <mergeCells count="1">
    <mergeCell ref="D6:AH6"/>
  </mergeCells>
  <pageMargins left="0.7" right="0.7" top="0.75" bottom="0.75" header="0.3" footer="0.3"/>
  <pageSetup scale="3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0169F-363C-4BF6-8825-63A3491ACDEE}">
  <dimension ref="B6:AL56"/>
  <sheetViews>
    <sheetView showGridLines="0" tabSelected="1" zoomScale="70" zoomScaleNormal="70" workbookViewId="0">
      <pane xSplit="3" ySplit="7" topLeftCell="AC8" activePane="bottomRight" state="frozen"/>
      <selection pane="topRight" activeCell="D1" sqref="D1"/>
      <selection pane="bottomLeft" activeCell="A8" sqref="A8"/>
      <selection pane="bottomRight" activeCell="AL12" sqref="AL12"/>
    </sheetView>
  </sheetViews>
  <sheetFormatPr defaultColWidth="8.7265625" defaultRowHeight="13" x14ac:dyDescent="0.3"/>
  <cols>
    <col min="1" max="1" width="3" style="1" customWidth="1"/>
    <col min="2" max="2" width="57.453125"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1" customWidth="1"/>
    <col min="11" max="11" width="3" style="1" customWidth="1"/>
    <col min="12" max="12" width="13" style="1" customWidth="1"/>
    <col min="13" max="13" width="3" style="1" customWidth="1"/>
    <col min="14" max="14" width="13" style="1" customWidth="1"/>
    <col min="15" max="15" width="3" style="1" customWidth="1"/>
    <col min="16" max="16" width="13" style="1" customWidth="1"/>
    <col min="17" max="17" width="3" style="1" customWidth="1"/>
    <col min="18" max="18" width="13" style="1" customWidth="1"/>
    <col min="19" max="19" width="3" style="1" customWidth="1"/>
    <col min="20" max="20" width="13" style="1" customWidth="1"/>
    <col min="21" max="21" width="3" style="1" customWidth="1"/>
    <col min="22" max="22" width="13" style="1" customWidth="1"/>
    <col min="23" max="23" width="3" style="1" customWidth="1"/>
    <col min="24" max="24" width="13" style="1" customWidth="1"/>
    <col min="25" max="25" width="4.26953125" style="1" customWidth="1"/>
    <col min="26" max="26" width="11.81640625" style="1" customWidth="1"/>
    <col min="27" max="27" width="3.453125" style="1" customWidth="1"/>
    <col min="28" max="28" width="11.81640625" style="1" customWidth="1"/>
    <col min="29" max="29" width="3.81640625" style="1" customWidth="1"/>
    <col min="30" max="30" width="11.81640625" style="1" customWidth="1"/>
    <col min="31" max="31" width="4.26953125" style="1" customWidth="1"/>
    <col min="32" max="32" width="15.7265625" style="1" customWidth="1"/>
    <col min="33" max="33" width="4.26953125" style="1" customWidth="1"/>
    <col min="34" max="34" width="15.7265625" style="1" customWidth="1"/>
    <col min="35" max="35" width="3.453125" style="1" customWidth="1"/>
    <col min="36" max="36" width="11.81640625" style="1" customWidth="1"/>
    <col min="37" max="16384" width="8.7265625" style="1"/>
  </cols>
  <sheetData>
    <row r="6" spans="2:38" x14ac:dyDescent="0.3">
      <c r="D6" s="52" t="s">
        <v>49</v>
      </c>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row>
    <row r="7" spans="2:38" ht="39" x14ac:dyDescent="0.3">
      <c r="B7" s="2" t="s">
        <v>1</v>
      </c>
      <c r="C7" s="3"/>
      <c r="D7" s="23" t="s">
        <v>98</v>
      </c>
      <c r="E7" s="5"/>
      <c r="F7" s="23" t="s">
        <v>103</v>
      </c>
      <c r="G7" s="5"/>
      <c r="H7" s="23" t="s">
        <v>18</v>
      </c>
      <c r="I7" s="5"/>
      <c r="J7" s="6" t="s">
        <v>19</v>
      </c>
      <c r="L7" s="7" t="s">
        <v>99</v>
      </c>
      <c r="M7" s="5"/>
      <c r="N7" s="7" t="s">
        <v>100</v>
      </c>
      <c r="O7" s="5"/>
      <c r="P7" s="7" t="s">
        <v>2</v>
      </c>
      <c r="Q7" s="5"/>
      <c r="R7" s="7" t="s">
        <v>3</v>
      </c>
      <c r="S7" s="5"/>
      <c r="T7" s="7" t="s">
        <v>101</v>
      </c>
      <c r="U7" s="5"/>
      <c r="V7" s="7" t="s">
        <v>102</v>
      </c>
      <c r="W7" s="5"/>
      <c r="X7" s="7" t="s">
        <v>108</v>
      </c>
      <c r="Z7" s="7" t="s">
        <v>110</v>
      </c>
      <c r="AB7" s="7" t="s">
        <v>115</v>
      </c>
      <c r="AD7" s="7" t="s">
        <v>119</v>
      </c>
      <c r="AF7" s="7" t="s">
        <v>122</v>
      </c>
      <c r="AH7" s="7" t="s">
        <v>125</v>
      </c>
      <c r="AJ7" s="7" t="s">
        <v>131</v>
      </c>
    </row>
    <row r="8" spans="2:38" x14ac:dyDescent="0.3">
      <c r="B8" s="12" t="s">
        <v>20</v>
      </c>
    </row>
    <row r="9" spans="2:38" x14ac:dyDescent="0.3">
      <c r="B9" s="13" t="s">
        <v>21</v>
      </c>
    </row>
    <row r="10" spans="2:38" x14ac:dyDescent="0.3">
      <c r="B10" s="14" t="s">
        <v>22</v>
      </c>
      <c r="D10" s="20">
        <v>108737</v>
      </c>
      <c r="F10" s="20">
        <v>95558</v>
      </c>
      <c r="H10" s="20">
        <v>86864</v>
      </c>
      <c r="J10" s="20">
        <v>114896</v>
      </c>
      <c r="L10" s="20">
        <v>120595</v>
      </c>
      <c r="N10" s="20">
        <v>114983</v>
      </c>
      <c r="P10" s="20">
        <v>131211</v>
      </c>
      <c r="R10" s="20">
        <v>102988</v>
      </c>
      <c r="T10" s="20">
        <v>104676</v>
      </c>
      <c r="V10" s="20">
        <v>498706</v>
      </c>
      <c r="X10" s="20">
        <v>448955</v>
      </c>
      <c r="Z10" s="41">
        <v>465926</v>
      </c>
      <c r="AB10" s="41">
        <v>465734</v>
      </c>
      <c r="AD10" s="41">
        <v>492002</v>
      </c>
      <c r="AF10" s="41">
        <v>507939</v>
      </c>
      <c r="AH10" s="41">
        <v>543299</v>
      </c>
      <c r="AJ10" s="41">
        <v>544542</v>
      </c>
    </row>
    <row r="11" spans="2:38" x14ac:dyDescent="0.3">
      <c r="B11" s="14" t="s">
        <v>50</v>
      </c>
      <c r="D11" s="20">
        <v>8839</v>
      </c>
      <c r="F11" s="20">
        <v>9336</v>
      </c>
      <c r="H11" s="20">
        <v>9306</v>
      </c>
      <c r="J11" s="20">
        <v>18909</v>
      </c>
      <c r="L11" s="20">
        <v>3806</v>
      </c>
      <c r="N11" s="20">
        <v>3844</v>
      </c>
      <c r="P11" s="20">
        <v>26433</v>
      </c>
      <c r="R11" s="20">
        <v>26394</v>
      </c>
      <c r="T11" s="20">
        <v>26449</v>
      </c>
      <c r="V11" s="20">
        <v>2716</v>
      </c>
      <c r="X11" s="20">
        <v>2840</v>
      </c>
      <c r="Z11" s="41">
        <v>3000</v>
      </c>
      <c r="AB11" s="41">
        <v>3088</v>
      </c>
      <c r="AD11" s="41">
        <v>3102</v>
      </c>
      <c r="AF11" s="41">
        <v>3172</v>
      </c>
      <c r="AH11" s="41">
        <v>2882</v>
      </c>
      <c r="AJ11" s="41">
        <v>9525</v>
      </c>
    </row>
    <row r="12" spans="2:38" x14ac:dyDescent="0.3">
      <c r="B12" s="14" t="s">
        <v>51</v>
      </c>
      <c r="D12" s="20">
        <v>1454996</v>
      </c>
      <c r="F12" s="20">
        <v>1496894</v>
      </c>
      <c r="H12" s="20">
        <v>1480249</v>
      </c>
      <c r="J12" s="20">
        <v>1686778</v>
      </c>
      <c r="L12" s="20">
        <v>1719247</v>
      </c>
      <c r="N12" s="20">
        <v>1925049</v>
      </c>
      <c r="P12" s="20">
        <v>2614146</v>
      </c>
      <c r="R12" s="20">
        <v>3346722</v>
      </c>
      <c r="T12" s="20">
        <v>3324684</v>
      </c>
      <c r="V12" s="20">
        <v>3634211</v>
      </c>
      <c r="X12" s="20">
        <v>3706937</v>
      </c>
      <c r="Z12" s="41">
        <v>4401254</v>
      </c>
      <c r="AB12" s="41">
        <v>4630553</v>
      </c>
      <c r="AD12" s="41">
        <v>5140642</v>
      </c>
      <c r="AF12" s="41">
        <v>5039624</v>
      </c>
      <c r="AH12" s="41">
        <v>5838612</v>
      </c>
      <c r="AJ12" s="41">
        <v>5467274</v>
      </c>
      <c r="AK12" s="51"/>
      <c r="AL12" s="53"/>
    </row>
    <row r="13" spans="2:38" x14ac:dyDescent="0.3">
      <c r="B13" s="14" t="s">
        <v>52</v>
      </c>
      <c r="D13" s="20">
        <v>13342</v>
      </c>
      <c r="F13" s="20">
        <v>22260</v>
      </c>
      <c r="H13" s="20">
        <v>15314</v>
      </c>
      <c r="J13" s="20">
        <v>13387</v>
      </c>
      <c r="L13" s="20">
        <v>11491</v>
      </c>
      <c r="N13" s="20">
        <v>10774</v>
      </c>
      <c r="P13" s="20">
        <v>15593</v>
      </c>
      <c r="R13" s="20">
        <v>17843</v>
      </c>
      <c r="T13" s="20">
        <v>4722</v>
      </c>
      <c r="V13" s="20">
        <v>12247</v>
      </c>
      <c r="X13" s="20">
        <v>12541</v>
      </c>
      <c r="Z13" s="41">
        <v>13844</v>
      </c>
      <c r="AB13" s="41">
        <v>14325</v>
      </c>
      <c r="AD13" s="41">
        <v>14334</v>
      </c>
      <c r="AF13" s="41">
        <v>20868</v>
      </c>
      <c r="AH13" s="41">
        <v>12878</v>
      </c>
      <c r="AJ13" s="41">
        <v>10831</v>
      </c>
    </row>
    <row r="14" spans="2:38" x14ac:dyDescent="0.3">
      <c r="B14" s="14" t="s">
        <v>23</v>
      </c>
      <c r="D14" s="20">
        <v>10416</v>
      </c>
      <c r="F14" s="20">
        <v>19325</v>
      </c>
      <c r="H14" s="20">
        <v>28900</v>
      </c>
      <c r="J14" s="20">
        <v>59736</v>
      </c>
      <c r="L14" s="20">
        <v>32410</v>
      </c>
      <c r="N14" s="20">
        <v>35139</v>
      </c>
      <c r="P14" s="20">
        <v>47070</v>
      </c>
      <c r="R14" s="20">
        <v>66095</v>
      </c>
      <c r="T14" s="20">
        <v>72032</v>
      </c>
      <c r="V14" s="20">
        <v>49226</v>
      </c>
      <c r="X14" s="20">
        <v>47298</v>
      </c>
      <c r="Z14" s="41">
        <v>53675</v>
      </c>
      <c r="AB14" s="41">
        <v>42520</v>
      </c>
      <c r="AD14" s="41">
        <v>38602</v>
      </c>
      <c r="AF14" s="41">
        <v>33328</v>
      </c>
      <c r="AH14" s="41">
        <v>37155</v>
      </c>
      <c r="AJ14" s="41">
        <v>42073</v>
      </c>
    </row>
    <row r="15" spans="2:38" x14ac:dyDescent="0.3">
      <c r="B15" s="14" t="s">
        <v>24</v>
      </c>
      <c r="D15" s="21">
        <v>12704</v>
      </c>
      <c r="F15" s="21">
        <v>16164</v>
      </c>
      <c r="H15" s="21">
        <v>16481</v>
      </c>
      <c r="J15" s="21">
        <v>9834</v>
      </c>
      <c r="L15" s="21">
        <v>13015</v>
      </c>
      <c r="N15" s="21">
        <v>11470</v>
      </c>
      <c r="P15" s="21">
        <v>10309</v>
      </c>
      <c r="R15" s="21">
        <v>10417</v>
      </c>
      <c r="T15" s="21">
        <v>18273</v>
      </c>
      <c r="V15" s="21">
        <v>18833</v>
      </c>
      <c r="X15" s="21">
        <v>27908</v>
      </c>
      <c r="Z15" s="42">
        <v>25024</v>
      </c>
      <c r="AB15" s="42">
        <v>29317</v>
      </c>
      <c r="AD15" s="42">
        <v>31206</v>
      </c>
      <c r="AF15" s="42">
        <v>35284</v>
      </c>
      <c r="AH15" s="42">
        <v>36278</v>
      </c>
      <c r="AJ15" s="42">
        <v>44521</v>
      </c>
    </row>
    <row r="16" spans="2:38" x14ac:dyDescent="0.3">
      <c r="B16" s="15" t="s">
        <v>25</v>
      </c>
      <c r="D16" s="20">
        <f>SUM(D10:D15)</f>
        <v>1609034</v>
      </c>
      <c r="F16" s="20">
        <f>SUM(F10:F15)</f>
        <v>1659537</v>
      </c>
      <c r="H16" s="20">
        <f>SUM(H10:H15)</f>
        <v>1637114</v>
      </c>
      <c r="J16" s="20">
        <f>SUM(J10:J15)</f>
        <v>1903540</v>
      </c>
      <c r="L16" s="20">
        <f>SUM(L10:L15)</f>
        <v>1900564</v>
      </c>
      <c r="N16" s="20">
        <f>SUM(N10:N15)</f>
        <v>2101259</v>
      </c>
      <c r="P16" s="20">
        <f>SUM(P10:P15)</f>
        <v>2844762</v>
      </c>
      <c r="R16" s="22">
        <f>SUM(R10:R15)</f>
        <v>3570459</v>
      </c>
      <c r="T16" s="20">
        <f>SUM(T10:T15)</f>
        <v>3550836</v>
      </c>
      <c r="V16" s="22">
        <f>SUM(V10:V15)</f>
        <v>4215939</v>
      </c>
      <c r="X16" s="22">
        <f>SUM(X10:X15)</f>
        <v>4246479</v>
      </c>
      <c r="Z16" s="22">
        <f>SUM(Z10:Z15)</f>
        <v>4962723</v>
      </c>
      <c r="AB16" s="22">
        <f>SUM(AB10:AB15)</f>
        <v>5185537</v>
      </c>
      <c r="AD16" s="41">
        <v>5719888</v>
      </c>
      <c r="AF16" s="41">
        <v>5640215</v>
      </c>
      <c r="AH16" s="41">
        <v>6471104</v>
      </c>
      <c r="AJ16" s="22">
        <f>SUM(AJ10:AJ15)</f>
        <v>6118766</v>
      </c>
    </row>
    <row r="17" spans="2:36" x14ac:dyDescent="0.3">
      <c r="B17" s="12"/>
    </row>
    <row r="18" spans="2:36" x14ac:dyDescent="0.3">
      <c r="B18" s="13" t="s">
        <v>26</v>
      </c>
      <c r="AD18" s="41"/>
    </row>
    <row r="19" spans="2:36" x14ac:dyDescent="0.3">
      <c r="B19" s="14" t="s">
        <v>53</v>
      </c>
      <c r="D19" s="20">
        <v>12528</v>
      </c>
      <c r="F19" s="20">
        <v>13390</v>
      </c>
      <c r="H19" s="20">
        <v>13307</v>
      </c>
      <c r="J19" s="20">
        <v>14272</v>
      </c>
      <c r="L19" s="20">
        <v>14518</v>
      </c>
      <c r="N19" s="20">
        <v>14128</v>
      </c>
      <c r="P19" s="20">
        <v>13136</v>
      </c>
      <c r="R19" s="20">
        <v>12694</v>
      </c>
      <c r="T19" s="20">
        <v>11903</v>
      </c>
      <c r="V19" s="20">
        <v>11318</v>
      </c>
      <c r="X19" s="20">
        <v>11086</v>
      </c>
      <c r="Z19" s="41">
        <v>12140</v>
      </c>
      <c r="AB19" s="41">
        <v>12977</v>
      </c>
      <c r="AD19" s="41">
        <v>13414</v>
      </c>
      <c r="AF19" s="41">
        <v>13551</v>
      </c>
      <c r="AH19" s="41">
        <v>14392</v>
      </c>
      <c r="AJ19" s="41">
        <v>14335</v>
      </c>
    </row>
    <row r="20" spans="2:36" x14ac:dyDescent="0.3">
      <c r="B20" s="14" t="s">
        <v>27</v>
      </c>
      <c r="D20" s="20">
        <v>0</v>
      </c>
      <c r="F20" s="20">
        <v>0</v>
      </c>
      <c r="H20" s="20">
        <v>0</v>
      </c>
      <c r="J20" s="20">
        <v>0</v>
      </c>
      <c r="L20" s="20">
        <v>17933</v>
      </c>
      <c r="N20" s="20">
        <v>18271</v>
      </c>
      <c r="P20" s="20">
        <v>21611</v>
      </c>
      <c r="R20" s="20">
        <v>22541</v>
      </c>
      <c r="T20" s="20">
        <v>21796</v>
      </c>
      <c r="V20" s="20">
        <v>22031</v>
      </c>
      <c r="X20" s="20">
        <v>21523</v>
      </c>
      <c r="Z20" s="41">
        <v>21127</v>
      </c>
      <c r="AB20" s="41">
        <v>21241</v>
      </c>
      <c r="AD20" s="41">
        <v>19480</v>
      </c>
      <c r="AF20" s="41">
        <v>18239</v>
      </c>
      <c r="AH20" s="41">
        <v>19889</v>
      </c>
      <c r="AJ20" s="41">
        <v>19889</v>
      </c>
    </row>
    <row r="21" spans="2:36" x14ac:dyDescent="0.3">
      <c r="B21" s="14" t="s">
        <v>54</v>
      </c>
      <c r="D21" s="20">
        <v>13204</v>
      </c>
      <c r="F21" s="20">
        <v>14373</v>
      </c>
      <c r="H21" s="20">
        <v>15762</v>
      </c>
      <c r="J21" s="20">
        <v>16193</v>
      </c>
      <c r="L21" s="20">
        <f>49857-L20</f>
        <v>31924</v>
      </c>
      <c r="N21" s="20">
        <f>50790-N20</f>
        <v>32519</v>
      </c>
      <c r="P21" s="20">
        <v>33766</v>
      </c>
      <c r="R21" s="20">
        <v>34415</v>
      </c>
      <c r="T21" s="20">
        <v>34506</v>
      </c>
      <c r="V21" s="20">
        <v>35231</v>
      </c>
      <c r="X21" s="20">
        <v>35338</v>
      </c>
      <c r="Z21" s="41">
        <v>37529</v>
      </c>
      <c r="AB21" s="41">
        <v>39600</v>
      </c>
      <c r="AD21" s="41">
        <v>39806</v>
      </c>
      <c r="AF21" s="41">
        <v>40366</v>
      </c>
      <c r="AH21" s="41">
        <v>45444</v>
      </c>
      <c r="AJ21" s="41">
        <v>50065</v>
      </c>
    </row>
    <row r="22" spans="2:36" x14ac:dyDescent="0.3">
      <c r="B22" s="14" t="s">
        <v>50</v>
      </c>
      <c r="D22" s="20">
        <v>4783</v>
      </c>
      <c r="F22" s="20">
        <v>4916</v>
      </c>
      <c r="H22" s="20">
        <v>5484</v>
      </c>
      <c r="J22" s="20">
        <v>6235</v>
      </c>
      <c r="L22" s="20">
        <v>7206</v>
      </c>
      <c r="N22" s="20">
        <v>9652</v>
      </c>
      <c r="P22" s="20">
        <v>9080</v>
      </c>
      <c r="R22" s="20">
        <v>5199</v>
      </c>
      <c r="T22" s="20">
        <v>6196</v>
      </c>
      <c r="V22" s="20">
        <v>5017</v>
      </c>
      <c r="X22" s="20">
        <v>4955</v>
      </c>
      <c r="Z22" s="41">
        <v>5113</v>
      </c>
      <c r="AB22" s="41">
        <v>5367</v>
      </c>
      <c r="AD22" s="41">
        <v>5349</v>
      </c>
      <c r="AF22" s="41">
        <v>4413</v>
      </c>
      <c r="AH22" s="41">
        <v>4848</v>
      </c>
      <c r="AJ22" s="41">
        <v>4851</v>
      </c>
    </row>
    <row r="23" spans="2:36" x14ac:dyDescent="0.3">
      <c r="B23" s="14" t="s">
        <v>28</v>
      </c>
      <c r="D23" s="20">
        <v>1522</v>
      </c>
      <c r="F23" s="20">
        <v>1967</v>
      </c>
      <c r="H23" s="20">
        <v>2334</v>
      </c>
      <c r="J23" s="20">
        <v>2963</v>
      </c>
      <c r="L23" s="20">
        <v>1250</v>
      </c>
      <c r="N23" s="20">
        <v>1505</v>
      </c>
      <c r="P23" s="20">
        <v>2249</v>
      </c>
      <c r="R23" s="20">
        <v>3684</v>
      </c>
      <c r="T23" s="20">
        <v>2630</v>
      </c>
      <c r="V23" s="20">
        <v>3340</v>
      </c>
      <c r="X23" s="20">
        <v>3859</v>
      </c>
      <c r="Z23" s="41">
        <v>4900</v>
      </c>
      <c r="AB23" s="41">
        <v>3377</v>
      </c>
      <c r="AD23" s="41">
        <v>3834</v>
      </c>
      <c r="AF23" s="41">
        <v>4080</v>
      </c>
      <c r="AH23" s="41">
        <v>4169</v>
      </c>
      <c r="AJ23" s="41">
        <v>2363</v>
      </c>
    </row>
    <row r="24" spans="2:36" x14ac:dyDescent="0.3">
      <c r="B24" s="14" t="s">
        <v>55</v>
      </c>
      <c r="D24" s="20">
        <v>0</v>
      </c>
      <c r="F24" s="20">
        <v>0</v>
      </c>
      <c r="H24" s="20">
        <v>6500</v>
      </c>
      <c r="J24" s="20">
        <v>6563</v>
      </c>
      <c r="L24" s="20">
        <v>6423</v>
      </c>
      <c r="N24" s="20">
        <v>6358</v>
      </c>
      <c r="P24" s="20">
        <v>6602</v>
      </c>
      <c r="R24" s="20">
        <v>6858</v>
      </c>
      <c r="T24" s="20">
        <v>6836</v>
      </c>
      <c r="V24" s="20">
        <v>6846</v>
      </c>
      <c r="X24" s="20">
        <v>6941</v>
      </c>
      <c r="Z24" s="41">
        <v>7013</v>
      </c>
      <c r="AB24" s="41">
        <v>7019</v>
      </c>
      <c r="AD24" s="41">
        <v>6635</v>
      </c>
      <c r="AF24" s="41">
        <v>6237</v>
      </c>
      <c r="AH24" s="41">
        <v>6429</v>
      </c>
      <c r="AJ24" s="41">
        <v>0</v>
      </c>
    </row>
    <row r="25" spans="2:36" x14ac:dyDescent="0.3">
      <c r="B25" s="14" t="s">
        <v>29</v>
      </c>
      <c r="D25" s="20">
        <v>2008</v>
      </c>
      <c r="F25" s="20">
        <v>2085</v>
      </c>
      <c r="H25" s="20">
        <v>2140</v>
      </c>
      <c r="J25" s="20">
        <v>2002</v>
      </c>
      <c r="L25" s="20">
        <v>1950</v>
      </c>
      <c r="N25" s="20">
        <v>1857</v>
      </c>
      <c r="P25" s="20">
        <v>1867</v>
      </c>
      <c r="R25" s="20">
        <v>1624</v>
      </c>
      <c r="T25" s="20">
        <v>1837</v>
      </c>
      <c r="V25" s="20">
        <v>2047</v>
      </c>
      <c r="X25" s="20">
        <v>2069</v>
      </c>
      <c r="Z25" s="41">
        <v>1723</v>
      </c>
      <c r="AB25" s="41">
        <v>1677</v>
      </c>
      <c r="AD25" s="41">
        <v>1242</v>
      </c>
      <c r="AF25" s="41">
        <v>1219</v>
      </c>
      <c r="AH25" s="41">
        <v>1095</v>
      </c>
      <c r="AJ25" s="41">
        <v>1072</v>
      </c>
    </row>
    <row r="26" spans="2:36" x14ac:dyDescent="0.3">
      <c r="B26" s="14" t="s">
        <v>30</v>
      </c>
      <c r="D26" s="20">
        <v>0</v>
      </c>
      <c r="F26" s="20">
        <v>0</v>
      </c>
      <c r="H26" s="20">
        <v>0</v>
      </c>
      <c r="J26" s="20">
        <v>0</v>
      </c>
      <c r="L26" s="20">
        <v>0</v>
      </c>
      <c r="N26" s="20">
        <v>0</v>
      </c>
      <c r="P26" s="20">
        <v>0</v>
      </c>
      <c r="R26" s="20">
        <v>0</v>
      </c>
      <c r="T26" s="20">
        <v>17042</v>
      </c>
      <c r="V26" s="20">
        <v>15747</v>
      </c>
      <c r="X26" s="20">
        <v>14960</v>
      </c>
      <c r="Z26" s="41">
        <v>12943</v>
      </c>
      <c r="AB26" s="41">
        <v>17865</v>
      </c>
      <c r="AD26" s="41">
        <v>19075</v>
      </c>
      <c r="AF26" s="41">
        <v>18496</v>
      </c>
      <c r="AH26" s="41">
        <v>15260</v>
      </c>
      <c r="AJ26" s="41">
        <v>15223</v>
      </c>
    </row>
    <row r="27" spans="2:36" x14ac:dyDescent="0.3">
      <c r="B27" s="14" t="s">
        <v>31</v>
      </c>
      <c r="D27" s="21">
        <v>852</v>
      </c>
      <c r="F27" s="21">
        <v>855</v>
      </c>
      <c r="H27" s="21">
        <v>857</v>
      </c>
      <c r="J27" s="21">
        <v>8942</v>
      </c>
      <c r="L27" s="21">
        <v>9596</v>
      </c>
      <c r="N27" s="21">
        <v>11135</v>
      </c>
      <c r="P27" s="21">
        <v>10789</v>
      </c>
      <c r="R27" s="21">
        <v>12210</v>
      </c>
      <c r="T27" s="21">
        <v>18350</v>
      </c>
      <c r="V27" s="21">
        <v>15978</v>
      </c>
      <c r="X27" s="21">
        <v>12994</v>
      </c>
      <c r="Z27" s="41">
        <v>13541</v>
      </c>
      <c r="AB27" s="41">
        <v>13192</v>
      </c>
      <c r="AD27" s="41">
        <v>13564</v>
      </c>
      <c r="AF27" s="41">
        <v>12655</v>
      </c>
      <c r="AH27" s="41">
        <v>12021</v>
      </c>
      <c r="AJ27" s="41">
        <v>11154</v>
      </c>
    </row>
    <row r="28" spans="2:36" ht="13.5" thickBot="1" x14ac:dyDescent="0.35">
      <c r="B28" s="15" t="s">
        <v>32</v>
      </c>
      <c r="D28" s="30">
        <f>SUM(D19:D27)+D16</f>
        <v>1643931</v>
      </c>
      <c r="F28" s="30">
        <f>SUM(F19:F27)+F16</f>
        <v>1697123</v>
      </c>
      <c r="H28" s="30">
        <f>SUM(H19:H27)+H16</f>
        <v>1683498</v>
      </c>
      <c r="J28" s="31">
        <f>SUM(J19:J27)+J16</f>
        <v>1960710</v>
      </c>
      <c r="L28" s="30">
        <f>SUM(L19:L27)+L16</f>
        <v>1991364</v>
      </c>
      <c r="N28" s="30">
        <f>SUM(N19:N27)+N16</f>
        <v>2196684</v>
      </c>
      <c r="P28" s="30">
        <f>SUM(P19:P27)+P16</f>
        <v>2943862</v>
      </c>
      <c r="R28" s="31">
        <f>SUM(R19:R27)+R16</f>
        <v>3669684</v>
      </c>
      <c r="T28" s="31">
        <f>SUM(T19:T27)+T16</f>
        <v>3671932</v>
      </c>
      <c r="V28" s="30">
        <f>SUM(V19:V27)+V16</f>
        <v>4333494</v>
      </c>
      <c r="X28" s="30">
        <f>SUM(X19:X27)+X16</f>
        <v>4360204</v>
      </c>
      <c r="Z28" s="30">
        <f>SUM(Z19:Z27)+Z16</f>
        <v>5078752</v>
      </c>
      <c r="AB28" s="30">
        <f>SUM(AB19:AB27)+AB16</f>
        <v>5307852</v>
      </c>
      <c r="AD28" s="45">
        <v>5842287</v>
      </c>
      <c r="AF28" s="45">
        <f>SUM(AF19:AF27,AF16)</f>
        <v>5759471</v>
      </c>
      <c r="AH28" s="45">
        <v>6594651</v>
      </c>
      <c r="AJ28" s="30">
        <f>SUM(AJ19:AJ27)+AJ16</f>
        <v>6237718</v>
      </c>
    </row>
    <row r="29" spans="2:36" ht="13.5" thickTop="1" x14ac:dyDescent="0.3">
      <c r="B29" s="12"/>
    </row>
    <row r="30" spans="2:36" ht="39" x14ac:dyDescent="0.3">
      <c r="B30" s="16" t="s">
        <v>56</v>
      </c>
      <c r="AD30" s="41"/>
    </row>
    <row r="31" spans="2:36" x14ac:dyDescent="0.3">
      <c r="B31" s="14" t="s">
        <v>33</v>
      </c>
      <c r="D31" s="20">
        <v>11085</v>
      </c>
      <c r="F31" s="20">
        <v>11481</v>
      </c>
      <c r="H31" s="20">
        <v>10326</v>
      </c>
      <c r="J31" s="20">
        <v>13947</v>
      </c>
      <c r="L31" s="20">
        <v>11048</v>
      </c>
      <c r="N31" s="20">
        <v>8419</v>
      </c>
      <c r="P31" s="20">
        <v>11466</v>
      </c>
      <c r="R31" s="20">
        <v>17245</v>
      </c>
      <c r="T31" s="20">
        <v>13215</v>
      </c>
      <c r="V31" s="20">
        <v>16892</v>
      </c>
      <c r="X31" s="20">
        <v>16919</v>
      </c>
      <c r="Z31" s="41">
        <v>17200</v>
      </c>
      <c r="AB31" s="41">
        <v>17376</v>
      </c>
      <c r="AD31" s="41">
        <v>26738</v>
      </c>
      <c r="AF31" s="41">
        <v>26742</v>
      </c>
      <c r="AH31" s="41">
        <v>41566</v>
      </c>
      <c r="AJ31" s="41">
        <v>31767</v>
      </c>
    </row>
    <row r="32" spans="2:36" x14ac:dyDescent="0.3">
      <c r="B32" s="14" t="s">
        <v>34</v>
      </c>
      <c r="D32" s="20">
        <v>1454996</v>
      </c>
      <c r="F32" s="20">
        <v>1496894</v>
      </c>
      <c r="H32" s="20">
        <v>1480249</v>
      </c>
      <c r="J32" s="20">
        <v>1686778</v>
      </c>
      <c r="L32" s="20">
        <v>1719247</v>
      </c>
      <c r="N32" s="20">
        <v>1925049</v>
      </c>
      <c r="P32" s="20">
        <v>2614146</v>
      </c>
      <c r="R32" s="20">
        <v>3346722</v>
      </c>
      <c r="T32" s="20">
        <v>3324684</v>
      </c>
      <c r="V32" s="20">
        <v>3634211</v>
      </c>
      <c r="X32" s="20">
        <v>3706937</v>
      </c>
      <c r="Z32" s="41">
        <v>4401254</v>
      </c>
      <c r="AB32" s="41">
        <v>4630553</v>
      </c>
      <c r="AD32" s="41">
        <v>5140642</v>
      </c>
      <c r="AF32" s="41">
        <v>5039624</v>
      </c>
      <c r="AH32" s="41">
        <v>5838612</v>
      </c>
      <c r="AJ32" s="41">
        <v>5467274</v>
      </c>
    </row>
    <row r="33" spans="2:36" x14ac:dyDescent="0.3">
      <c r="B33" s="14" t="s">
        <v>57</v>
      </c>
      <c r="D33" s="20">
        <v>0</v>
      </c>
      <c r="F33" s="20">
        <v>0</v>
      </c>
      <c r="H33" s="20">
        <v>0</v>
      </c>
      <c r="J33" s="20">
        <v>0</v>
      </c>
      <c r="L33" s="20">
        <v>0</v>
      </c>
      <c r="N33" s="20">
        <v>60000</v>
      </c>
      <c r="P33" s="20">
        <v>60000</v>
      </c>
      <c r="R33" s="20">
        <v>13500</v>
      </c>
      <c r="T33" s="20">
        <v>15000</v>
      </c>
      <c r="V33" s="20">
        <v>0</v>
      </c>
      <c r="X33" s="20">
        <v>0</v>
      </c>
      <c r="Z33" s="20">
        <v>0</v>
      </c>
      <c r="AB33" s="20">
        <v>0</v>
      </c>
      <c r="AD33" s="20">
        <v>0</v>
      </c>
      <c r="AF33" s="20">
        <v>0</v>
      </c>
      <c r="AH33" s="20">
        <v>0</v>
      </c>
      <c r="AJ33" s="20">
        <v>0</v>
      </c>
    </row>
    <row r="34" spans="2:36" x14ac:dyDescent="0.3">
      <c r="B34" s="14" t="s">
        <v>35</v>
      </c>
      <c r="D34" s="20">
        <v>0</v>
      </c>
      <c r="F34" s="20">
        <v>0</v>
      </c>
      <c r="H34" s="20">
        <v>0</v>
      </c>
      <c r="J34" s="20">
        <v>0</v>
      </c>
      <c r="L34" s="20">
        <v>0</v>
      </c>
      <c r="N34" s="20">
        <v>0</v>
      </c>
      <c r="P34" s="20">
        <v>0</v>
      </c>
      <c r="R34" s="20">
        <v>0</v>
      </c>
      <c r="T34" s="20">
        <v>0</v>
      </c>
      <c r="V34" s="20">
        <v>39804</v>
      </c>
      <c r="X34" s="20">
        <v>0</v>
      </c>
      <c r="Z34" s="20">
        <v>0</v>
      </c>
      <c r="AB34" s="20">
        <v>0</v>
      </c>
      <c r="AD34" s="20">
        <v>0</v>
      </c>
      <c r="AF34" s="20">
        <v>0</v>
      </c>
      <c r="AH34" s="20">
        <v>0</v>
      </c>
      <c r="AJ34" s="20">
        <v>0</v>
      </c>
    </row>
    <row r="35" spans="2:36" x14ac:dyDescent="0.3">
      <c r="B35" s="14" t="s">
        <v>36</v>
      </c>
      <c r="D35" s="21">
        <v>25603</v>
      </c>
      <c r="F35" s="21">
        <v>30812</v>
      </c>
      <c r="H35" s="21">
        <v>35699</v>
      </c>
      <c r="J35" s="21">
        <v>42541</v>
      </c>
      <c r="L35" s="21">
        <v>29373</v>
      </c>
      <c r="N35" s="21">
        <v>34475</v>
      </c>
      <c r="P35" s="21">
        <v>45846</v>
      </c>
      <c r="R35" s="21">
        <v>63455</v>
      </c>
      <c r="T35" s="21">
        <v>58093</v>
      </c>
      <c r="V35" s="21">
        <v>81428</v>
      </c>
      <c r="X35" s="21">
        <v>77141</v>
      </c>
      <c r="Z35" s="42">
        <v>79374</v>
      </c>
      <c r="AB35" s="42">
        <v>68420</v>
      </c>
      <c r="AD35" s="42">
        <v>73479</v>
      </c>
      <c r="AF35" s="42">
        <v>86988</v>
      </c>
      <c r="AH35" s="42">
        <v>97334</v>
      </c>
      <c r="AJ35" s="42">
        <v>87051</v>
      </c>
    </row>
    <row r="36" spans="2:36" x14ac:dyDescent="0.3">
      <c r="B36" s="15" t="s">
        <v>37</v>
      </c>
      <c r="D36" s="20">
        <f>SUM(D31:D35)</f>
        <v>1491684</v>
      </c>
      <c r="F36" s="20">
        <f>SUM(F31:F35)</f>
        <v>1539187</v>
      </c>
      <c r="H36" s="20">
        <f>SUM(H31:H35)</f>
        <v>1526274</v>
      </c>
      <c r="J36" s="20">
        <f>SUM(J31:J35)</f>
        <v>1743266</v>
      </c>
      <c r="L36" s="20">
        <f>SUM(L31:L35)</f>
        <v>1759668</v>
      </c>
      <c r="N36" s="20">
        <f>SUM(N31:N35)</f>
        <v>2027943</v>
      </c>
      <c r="P36" s="20">
        <f>SUM(P31:P35)</f>
        <v>2731458</v>
      </c>
      <c r="R36" s="20">
        <f>SUM(R31:R35)</f>
        <v>3440922</v>
      </c>
      <c r="T36" s="20">
        <f>SUM(T31:T35)</f>
        <v>3410992</v>
      </c>
      <c r="V36" s="20">
        <f>SUM(V31:V35)</f>
        <v>3772335</v>
      </c>
      <c r="X36" s="20">
        <f>SUM(X31:X35)</f>
        <v>3800997</v>
      </c>
      <c r="Z36" s="20">
        <f>SUM(Z31:Z35)</f>
        <v>4497828</v>
      </c>
      <c r="AB36" s="20">
        <f>SUM(AB31:AB35)</f>
        <v>4716349</v>
      </c>
      <c r="AD36" s="20">
        <v>5240859</v>
      </c>
      <c r="AF36" s="41">
        <v>5153354</v>
      </c>
      <c r="AH36" s="41">
        <v>5977512</v>
      </c>
      <c r="AJ36" s="20">
        <f>SUM(AJ31:AJ35)</f>
        <v>5586092</v>
      </c>
    </row>
    <row r="37" spans="2:36" x14ac:dyDescent="0.3">
      <c r="B37" s="12"/>
      <c r="L37" s="20"/>
      <c r="N37" s="20"/>
    </row>
    <row r="38" spans="2:36" x14ac:dyDescent="0.3">
      <c r="B38" s="12" t="s">
        <v>38</v>
      </c>
      <c r="L38" s="20"/>
      <c r="N38" s="20"/>
      <c r="AD38" s="41"/>
    </row>
    <row r="39" spans="2:36" x14ac:dyDescent="0.3">
      <c r="B39" s="14" t="s">
        <v>39</v>
      </c>
      <c r="D39" s="20">
        <v>0</v>
      </c>
      <c r="F39" s="20">
        <v>0</v>
      </c>
      <c r="H39" s="20">
        <v>0</v>
      </c>
      <c r="J39" s="20">
        <v>60000</v>
      </c>
      <c r="L39" s="20">
        <v>60000</v>
      </c>
      <c r="N39" s="20">
        <v>0</v>
      </c>
      <c r="P39" s="20">
        <v>0</v>
      </c>
      <c r="R39" s="20">
        <v>26525</v>
      </c>
      <c r="S39" s="20"/>
      <c r="T39" s="20">
        <v>49026</v>
      </c>
      <c r="U39" s="20"/>
      <c r="V39" s="20">
        <v>0</v>
      </c>
      <c r="W39" s="20"/>
      <c r="X39" s="20">
        <v>0</v>
      </c>
      <c r="Z39" s="41">
        <v>13665</v>
      </c>
      <c r="AB39" s="41">
        <v>14296</v>
      </c>
      <c r="AD39" s="41">
        <v>14769</v>
      </c>
      <c r="AF39" s="41">
        <v>15747</v>
      </c>
      <c r="AH39" s="41">
        <v>16138</v>
      </c>
      <c r="AJ39" s="41">
        <v>17120</v>
      </c>
    </row>
    <row r="40" spans="2:36" x14ac:dyDescent="0.3">
      <c r="B40" s="14" t="s">
        <v>40</v>
      </c>
      <c r="D40" s="20">
        <v>0</v>
      </c>
      <c r="F40" s="20">
        <v>0</v>
      </c>
      <c r="H40" s="20">
        <v>0</v>
      </c>
      <c r="J40" s="20">
        <v>0</v>
      </c>
      <c r="L40" s="20">
        <v>0</v>
      </c>
      <c r="N40" s="20">
        <v>0</v>
      </c>
      <c r="P40" s="20">
        <v>0</v>
      </c>
      <c r="R40" s="20">
        <v>0</v>
      </c>
      <c r="S40" s="20"/>
      <c r="T40" s="20">
        <v>0</v>
      </c>
      <c r="U40" s="20"/>
      <c r="V40" s="20">
        <v>59625</v>
      </c>
      <c r="W40" s="20"/>
      <c r="X40" s="20">
        <v>48304</v>
      </c>
      <c r="Z40" s="41">
        <v>59877</v>
      </c>
      <c r="AB40" s="41">
        <v>28681</v>
      </c>
      <c r="AD40" s="41">
        <v>15850</v>
      </c>
      <c r="AF40" s="41">
        <v>30945</v>
      </c>
      <c r="AH40" s="41">
        <v>25914</v>
      </c>
      <c r="AJ40" s="41">
        <v>26166</v>
      </c>
    </row>
    <row r="41" spans="2:36" x14ac:dyDescent="0.3">
      <c r="B41" s="14" t="s">
        <v>41</v>
      </c>
      <c r="D41" s="21">
        <v>6623</v>
      </c>
      <c r="F41" s="21">
        <v>6925</v>
      </c>
      <c r="H41" s="21">
        <v>7289</v>
      </c>
      <c r="J41" s="21">
        <v>8007</v>
      </c>
      <c r="L41" s="21">
        <v>11406</v>
      </c>
      <c r="N41" s="21">
        <v>11370</v>
      </c>
      <c r="P41" s="21">
        <v>16052</v>
      </c>
      <c r="R41" s="21">
        <v>12403</v>
      </c>
      <c r="S41" s="20"/>
      <c r="T41" s="21">
        <v>21940</v>
      </c>
      <c r="U41" s="20"/>
      <c r="V41" s="21">
        <v>19751</v>
      </c>
      <c r="W41" s="20"/>
      <c r="X41" s="21">
        <v>18979</v>
      </c>
      <c r="Z41" s="42">
        <v>20309</v>
      </c>
      <c r="AB41" s="42">
        <v>26562</v>
      </c>
      <c r="AD41" s="42">
        <v>27879</v>
      </c>
      <c r="AF41" s="42">
        <v>26777</v>
      </c>
      <c r="AH41" s="42">
        <v>29831</v>
      </c>
      <c r="AJ41" s="42">
        <v>31494</v>
      </c>
    </row>
    <row r="42" spans="2:36" x14ac:dyDescent="0.3">
      <c r="B42" s="15" t="s">
        <v>42</v>
      </c>
      <c r="D42" s="20">
        <f>SUM(D39:D41)+D36</f>
        <v>1498307</v>
      </c>
      <c r="F42" s="20">
        <f>SUM(F39:F41)+F36</f>
        <v>1546112</v>
      </c>
      <c r="H42" s="20">
        <f>SUM(H39:H41)+H36</f>
        <v>1533563</v>
      </c>
      <c r="J42" s="22">
        <f>SUM(J39:J41)+J36</f>
        <v>1811273</v>
      </c>
      <c r="L42" s="20">
        <f>SUM(L39:L41)+L36</f>
        <v>1831074</v>
      </c>
      <c r="N42" s="20">
        <f>SUM(N39:N41)+N36</f>
        <v>2039313</v>
      </c>
      <c r="P42" s="22">
        <f>SUM(P39:P41)+P36</f>
        <v>2747510</v>
      </c>
      <c r="R42" s="20">
        <f>SUM(R39:R41)+R36</f>
        <v>3479850</v>
      </c>
      <c r="S42" s="20"/>
      <c r="T42" s="20">
        <f>SUM(T39:T41)+T36</f>
        <v>3481958</v>
      </c>
      <c r="U42" s="20"/>
      <c r="V42" s="20">
        <f>SUM(V39:V41)+V36</f>
        <v>3851711</v>
      </c>
      <c r="W42" s="20"/>
      <c r="X42" s="20">
        <f>SUM(X39:X41)+X36</f>
        <v>3868280</v>
      </c>
      <c r="Z42" s="20">
        <f>SUM(Z39:Z41)+Z36</f>
        <v>4591679</v>
      </c>
      <c r="AB42" s="20">
        <f>SUM(AB39:AB41)+AB36</f>
        <v>4785888</v>
      </c>
      <c r="AD42" s="20">
        <v>5299357</v>
      </c>
      <c r="AF42" s="41">
        <v>5226823</v>
      </c>
      <c r="AH42" s="41">
        <v>6049395</v>
      </c>
      <c r="AJ42" s="20">
        <f>SUM(AJ39:AJ41)+AJ36</f>
        <v>5660872</v>
      </c>
    </row>
    <row r="43" spans="2:36" x14ac:dyDescent="0.3">
      <c r="B43" s="13"/>
      <c r="AD43" s="41"/>
    </row>
    <row r="44" spans="2:36" x14ac:dyDescent="0.3">
      <c r="B44" s="19" t="s">
        <v>58</v>
      </c>
      <c r="D44" s="20">
        <v>154800</v>
      </c>
      <c r="F44" s="20">
        <v>154800</v>
      </c>
      <c r="H44" s="20">
        <v>154800</v>
      </c>
      <c r="J44" s="20">
        <v>154800</v>
      </c>
      <c r="L44" s="20">
        <v>154800</v>
      </c>
      <c r="N44" s="20">
        <v>154800</v>
      </c>
      <c r="P44" s="20">
        <v>154800</v>
      </c>
      <c r="R44" s="20">
        <v>154800</v>
      </c>
      <c r="S44" s="20"/>
      <c r="T44" s="20">
        <v>154800</v>
      </c>
      <c r="U44" s="20"/>
      <c r="V44" s="20">
        <v>0</v>
      </c>
      <c r="W44" s="20"/>
      <c r="X44" s="20">
        <v>0</v>
      </c>
      <c r="Z44" s="20">
        <v>0</v>
      </c>
      <c r="AB44" s="20">
        <v>0</v>
      </c>
      <c r="AD44" s="20">
        <v>0</v>
      </c>
      <c r="AF44" s="20">
        <v>0</v>
      </c>
      <c r="AH44" s="20">
        <v>0</v>
      </c>
      <c r="AJ44" s="20">
        <v>0</v>
      </c>
    </row>
    <row r="45" spans="2:36" x14ac:dyDescent="0.3">
      <c r="B45" s="19" t="s">
        <v>59</v>
      </c>
      <c r="D45" s="20">
        <v>0</v>
      </c>
      <c r="F45" s="20">
        <v>0</v>
      </c>
      <c r="H45" s="20">
        <v>0</v>
      </c>
      <c r="J45" s="20">
        <v>0</v>
      </c>
      <c r="L45" s="20">
        <v>0</v>
      </c>
      <c r="N45" s="20">
        <v>0</v>
      </c>
      <c r="P45" s="20">
        <v>10735</v>
      </c>
      <c r="R45" s="20">
        <v>10735</v>
      </c>
      <c r="S45" s="20"/>
      <c r="T45" s="20">
        <v>10735</v>
      </c>
      <c r="U45" s="20"/>
      <c r="V45" s="20">
        <v>0</v>
      </c>
      <c r="W45" s="20"/>
      <c r="X45" s="20">
        <v>0</v>
      </c>
      <c r="Z45" s="20">
        <v>0</v>
      </c>
      <c r="AB45" s="20">
        <v>0</v>
      </c>
      <c r="AD45" s="20">
        <v>0</v>
      </c>
      <c r="AF45" s="20">
        <v>0</v>
      </c>
      <c r="AH45" s="20">
        <v>0</v>
      </c>
      <c r="AJ45" s="20">
        <v>0</v>
      </c>
    </row>
    <row r="46" spans="2:36" x14ac:dyDescent="0.3">
      <c r="B46" s="17"/>
      <c r="J46" s="20"/>
      <c r="AD46" s="41"/>
    </row>
    <row r="47" spans="2:36" x14ac:dyDescent="0.3">
      <c r="B47" s="13" t="s">
        <v>43</v>
      </c>
      <c r="J47" s="20"/>
      <c r="AD47" s="41"/>
    </row>
    <row r="48" spans="2:36" x14ac:dyDescent="0.3">
      <c r="B48" s="17" t="s">
        <v>60</v>
      </c>
      <c r="D48" s="20">
        <v>346</v>
      </c>
      <c r="F48" s="20">
        <v>365</v>
      </c>
      <c r="H48" s="20">
        <v>368</v>
      </c>
      <c r="J48" s="20">
        <v>376</v>
      </c>
      <c r="L48" s="20">
        <v>436</v>
      </c>
      <c r="N48" s="20">
        <v>449</v>
      </c>
      <c r="P48" s="20">
        <v>455</v>
      </c>
      <c r="R48" s="20">
        <v>486</v>
      </c>
      <c r="S48" s="20"/>
      <c r="T48" s="20">
        <v>497</v>
      </c>
      <c r="U48" s="20"/>
      <c r="V48" s="20">
        <v>3384</v>
      </c>
      <c r="W48" s="20"/>
      <c r="X48" s="20">
        <v>3390</v>
      </c>
      <c r="Z48" s="41">
        <v>3404</v>
      </c>
      <c r="AB48" s="41">
        <v>3426</v>
      </c>
      <c r="AD48" s="41">
        <v>3464</v>
      </c>
      <c r="AF48" s="41">
        <v>3502</v>
      </c>
      <c r="AH48" s="41">
        <v>3528</v>
      </c>
      <c r="AJ48" s="41">
        <v>3592</v>
      </c>
    </row>
    <row r="49" spans="2:36" x14ac:dyDescent="0.3">
      <c r="B49" s="14" t="s">
        <v>44</v>
      </c>
      <c r="D49" s="20">
        <v>22227</v>
      </c>
      <c r="F49" s="20">
        <v>25229</v>
      </c>
      <c r="H49" s="20">
        <v>27972</v>
      </c>
      <c r="J49" s="20">
        <v>30439</v>
      </c>
      <c r="L49" s="20">
        <v>48769</v>
      </c>
      <c r="N49" s="20">
        <v>51890</v>
      </c>
      <c r="P49" s="20">
        <v>76718</v>
      </c>
      <c r="R49" s="20">
        <v>79706</v>
      </c>
      <c r="S49" s="20"/>
      <c r="T49" s="20">
        <v>84532</v>
      </c>
      <c r="U49" s="20"/>
      <c r="V49" s="20">
        <v>550952</v>
      </c>
      <c r="W49" s="20"/>
      <c r="X49" s="20">
        <v>560905</v>
      </c>
      <c r="Z49" s="41">
        <v>575470</v>
      </c>
      <c r="AB49" s="41">
        <v>592243</v>
      </c>
      <c r="AD49" s="41">
        <v>611997</v>
      </c>
      <c r="AF49" s="41">
        <v>629787</v>
      </c>
      <c r="AH49" s="41">
        <v>650433</v>
      </c>
      <c r="AJ49" s="41">
        <v>674021</v>
      </c>
    </row>
    <row r="50" spans="2:36" x14ac:dyDescent="0.3">
      <c r="B50" s="14" t="s">
        <v>45</v>
      </c>
      <c r="D50" s="20">
        <v>27</v>
      </c>
      <c r="F50" s="20">
        <v>259</v>
      </c>
      <c r="H50" s="20">
        <v>427</v>
      </c>
      <c r="J50" s="20">
        <v>143</v>
      </c>
      <c r="L50" s="20">
        <v>85</v>
      </c>
      <c r="N50" s="20">
        <v>692</v>
      </c>
      <c r="P50" s="20">
        <v>2496</v>
      </c>
      <c r="R50" s="20">
        <v>4174</v>
      </c>
      <c r="S50" s="20"/>
      <c r="T50" s="20">
        <v>2985</v>
      </c>
      <c r="U50" s="20"/>
      <c r="V50" s="20">
        <v>3436</v>
      </c>
      <c r="W50" s="20"/>
      <c r="X50" s="20">
        <v>2781</v>
      </c>
      <c r="Z50" s="41">
        <v>2253</v>
      </c>
      <c r="AB50" s="41">
        <v>2643</v>
      </c>
      <c r="AD50" s="41">
        <v>-605</v>
      </c>
      <c r="AF50" s="41">
        <v>-2263</v>
      </c>
      <c r="AH50" s="41">
        <v>-176</v>
      </c>
      <c r="AJ50" s="41">
        <v>-176</v>
      </c>
    </row>
    <row r="51" spans="2:36" x14ac:dyDescent="0.3">
      <c r="B51" s="14" t="s">
        <v>46</v>
      </c>
      <c r="D51" s="21">
        <v>-31776</v>
      </c>
      <c r="F51" s="21">
        <v>-29642</v>
      </c>
      <c r="H51" s="21">
        <v>-33632</v>
      </c>
      <c r="J51" s="21">
        <v>-36321</v>
      </c>
      <c r="L51" s="21">
        <v>-43800</v>
      </c>
      <c r="N51" s="21">
        <v>-50460</v>
      </c>
      <c r="P51" s="21">
        <v>-48852</v>
      </c>
      <c r="R51" s="21">
        <v>-60067</v>
      </c>
      <c r="S51" s="20"/>
      <c r="T51" s="21">
        <v>-63575</v>
      </c>
      <c r="U51" s="20"/>
      <c r="V51" s="21">
        <v>-75989</v>
      </c>
      <c r="W51" s="20"/>
      <c r="X51" s="21">
        <v>-75152</v>
      </c>
      <c r="Z51" s="42">
        <v>-94054</v>
      </c>
      <c r="AB51" s="42">
        <v>-76348</v>
      </c>
      <c r="AD51" s="42">
        <v>-71926</v>
      </c>
      <c r="AF51" s="42">
        <v>-98378</v>
      </c>
      <c r="AH51" s="42">
        <v>-108529</v>
      </c>
      <c r="AJ51" s="42">
        <v>-100591</v>
      </c>
    </row>
    <row r="52" spans="2:36" x14ac:dyDescent="0.3">
      <c r="B52" s="15" t="s">
        <v>47</v>
      </c>
      <c r="D52" s="20">
        <f>SUM(D48:D51)</f>
        <v>-9176</v>
      </c>
      <c r="F52" s="20">
        <f>SUM(F48:F51)</f>
        <v>-3789</v>
      </c>
      <c r="H52" s="20">
        <f>SUM(H48:H51)</f>
        <v>-4865</v>
      </c>
      <c r="J52" s="20">
        <f>SUM(J48:J51)</f>
        <v>-5363</v>
      </c>
      <c r="L52" s="20">
        <f>SUM(L48:L51)</f>
        <v>5490</v>
      </c>
      <c r="N52" s="20">
        <f>SUM(N48:N51)</f>
        <v>2571</v>
      </c>
      <c r="P52" s="20">
        <f>SUM(P48:P51)</f>
        <v>30817</v>
      </c>
      <c r="R52" s="22">
        <f>SUM(R48:R51)</f>
        <v>24299</v>
      </c>
      <c r="T52" s="22">
        <f>SUM(T48:T51)</f>
        <v>24439</v>
      </c>
      <c r="V52" s="22">
        <f>SUM(V48:V51)</f>
        <v>481783</v>
      </c>
      <c r="X52" s="22">
        <f>SUM(X48:X51)</f>
        <v>491924</v>
      </c>
      <c r="Z52" s="22">
        <f>SUM(Z48:Z51)</f>
        <v>487073</v>
      </c>
      <c r="AB52" s="22">
        <f>SUM(AB48:AB51)</f>
        <v>521964</v>
      </c>
      <c r="AD52" s="22">
        <v>542930</v>
      </c>
      <c r="AF52" s="41">
        <v>532648</v>
      </c>
      <c r="AH52" s="41">
        <v>545256</v>
      </c>
      <c r="AJ52" s="22">
        <f>SUM(AJ48:AJ51)</f>
        <v>576846</v>
      </c>
    </row>
    <row r="53" spans="2:36" x14ac:dyDescent="0.3">
      <c r="B53" s="12"/>
      <c r="J53" s="20"/>
    </row>
    <row r="54" spans="2:36" ht="13.5" thickBot="1" x14ac:dyDescent="0.35">
      <c r="B54" s="18" t="s">
        <v>48</v>
      </c>
      <c r="D54" s="30">
        <f>D42+D44+D45+D52</f>
        <v>1643931</v>
      </c>
      <c r="F54" s="30">
        <f>F42+F44+F45+F52</f>
        <v>1697123</v>
      </c>
      <c r="H54" s="30">
        <f>H42+H44+H45+H52</f>
        <v>1683498</v>
      </c>
      <c r="J54" s="30">
        <f>J42+J44+J45+J52</f>
        <v>1960710</v>
      </c>
      <c r="L54" s="31">
        <f>L42+L44+L45+L52</f>
        <v>1991364</v>
      </c>
      <c r="N54" s="31">
        <f>N42+N44+N45+N52</f>
        <v>2196684</v>
      </c>
      <c r="P54" s="31">
        <f>P42+P44+P45+P52</f>
        <v>2943862</v>
      </c>
      <c r="R54" s="31">
        <f>R42+R44+R45+R52</f>
        <v>3669684</v>
      </c>
      <c r="T54" s="31">
        <f>T42+T44+T45+T52</f>
        <v>3671932</v>
      </c>
      <c r="V54" s="31">
        <f>V42+V44+V45+V52</f>
        <v>4333494</v>
      </c>
      <c r="X54" s="31">
        <f>X42+X44+X45+X52</f>
        <v>4360204</v>
      </c>
      <c r="Z54" s="31">
        <f>Z42+Z44+Z45+Z52</f>
        <v>5078752</v>
      </c>
      <c r="AB54" s="31">
        <f>AB42+AB44+AB45+AB52</f>
        <v>5307852</v>
      </c>
      <c r="AD54" s="45">
        <v>5842287</v>
      </c>
      <c r="AF54" s="45">
        <v>5759471</v>
      </c>
      <c r="AH54" s="45">
        <v>6594651</v>
      </c>
      <c r="AJ54" s="31">
        <f>AJ42+AJ44+AJ45+AJ52</f>
        <v>6237718</v>
      </c>
    </row>
    <row r="55" spans="2:36" ht="13.5" thickTop="1" x14ac:dyDescent="0.3"/>
    <row r="56" spans="2:36" x14ac:dyDescent="0.3">
      <c r="D56" s="20">
        <f>D28-D54</f>
        <v>0</v>
      </c>
      <c r="F56" s="20">
        <f>F28-F54</f>
        <v>0</v>
      </c>
      <c r="H56" s="20">
        <f>H28-H54</f>
        <v>0</v>
      </c>
      <c r="J56" s="20">
        <f>J28-J54</f>
        <v>0</v>
      </c>
      <c r="L56" s="20">
        <f>L28-L54</f>
        <v>0</v>
      </c>
      <c r="N56" s="20">
        <f>N28-N54</f>
        <v>0</v>
      </c>
      <c r="P56" s="20">
        <f>P28-P54</f>
        <v>0</v>
      </c>
      <c r="R56" s="20">
        <f>R28-R54</f>
        <v>0</v>
      </c>
      <c r="T56" s="20">
        <f>T28-T54</f>
        <v>0</v>
      </c>
      <c r="V56" s="20">
        <f>V28-V54</f>
        <v>0</v>
      </c>
      <c r="X56" s="20">
        <f>X28-X54</f>
        <v>0</v>
      </c>
      <c r="Z56" s="20">
        <f>Z28-Z54</f>
        <v>0</v>
      </c>
      <c r="AB56" s="20">
        <f>AB28-AB54</f>
        <v>0</v>
      </c>
      <c r="AD56" s="20">
        <f>AD28-AD54</f>
        <v>0</v>
      </c>
      <c r="AJ56" s="20">
        <f>AJ28-AJ54</f>
        <v>0</v>
      </c>
    </row>
  </sheetData>
  <mergeCells count="1">
    <mergeCell ref="D6:AH6"/>
  </mergeCell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D372-FD23-403F-AC86-E8519C1DB3E5}">
  <dimension ref="A5:AJ58"/>
  <sheetViews>
    <sheetView showGridLines="0" zoomScale="70" zoomScaleNormal="70" workbookViewId="0">
      <pane xSplit="3" ySplit="6" topLeftCell="I7" activePane="bottomRight" state="frozen"/>
      <selection pane="topRight" activeCell="D1" sqref="D1"/>
      <selection pane="bottomLeft" activeCell="A7" sqref="A7"/>
      <selection pane="bottomRight" activeCell="AB57" sqref="AB57"/>
    </sheetView>
  </sheetViews>
  <sheetFormatPr defaultColWidth="8.7265625" defaultRowHeight="13" x14ac:dyDescent="0.3"/>
  <cols>
    <col min="1" max="1" width="3" style="1" customWidth="1"/>
    <col min="2" max="2" width="64" style="1" customWidth="1"/>
    <col min="3" max="3" width="3" style="1" customWidth="1"/>
    <col min="4" max="4" width="13" style="20" customWidth="1"/>
    <col min="5" max="5" width="3" style="1" customWidth="1"/>
    <col min="6" max="6" width="13" style="20" customWidth="1"/>
    <col min="7" max="7" width="3" style="1" customWidth="1"/>
    <col min="8" max="8" width="13" style="20" customWidth="1"/>
    <col min="9" max="9" width="3" style="1" customWidth="1"/>
    <col min="10" max="10" width="13" style="20" customWidth="1"/>
    <col min="11" max="11" width="3" style="1" customWidth="1"/>
    <col min="12" max="12" width="13" style="20" customWidth="1"/>
    <col min="13" max="13" width="3" style="1" customWidth="1"/>
    <col min="14" max="14" width="13" style="20" customWidth="1"/>
    <col min="15" max="15" width="3" style="1" customWidth="1"/>
    <col min="16" max="16" width="13" style="20" customWidth="1"/>
    <col min="17" max="17" width="3" style="1" customWidth="1"/>
    <col min="18" max="18" width="13" style="20" customWidth="1"/>
    <col min="19" max="19" width="3" style="1" customWidth="1"/>
    <col min="20" max="20" width="13" style="20" customWidth="1"/>
    <col min="21" max="21" width="3" style="1" customWidth="1"/>
    <col min="22" max="22" width="13" style="20" customWidth="1"/>
    <col min="23" max="23" width="3" style="1" customWidth="1"/>
    <col min="24" max="24" width="18.453125" style="20" customWidth="1"/>
    <col min="25" max="25" width="4.7265625" style="1" customWidth="1"/>
    <col min="26" max="26" width="13.54296875" style="20" customWidth="1"/>
    <col min="27" max="27" width="3.7265625" style="1" customWidth="1"/>
    <col min="28" max="28" width="12.7265625" style="1" customWidth="1"/>
    <col min="29" max="29" width="3.81640625" style="1" customWidth="1"/>
    <col min="30" max="30" width="12.1796875" style="1" customWidth="1"/>
    <col min="31" max="31" width="4.54296875" style="1" customWidth="1"/>
    <col min="32" max="32" width="16" style="1" customWidth="1"/>
    <col min="33" max="33" width="4.54296875" style="1" customWidth="1"/>
    <col min="34" max="34" width="19.26953125" style="1" customWidth="1"/>
    <col min="35" max="35" width="3.7265625" style="1" customWidth="1"/>
    <col min="36" max="36" width="12.7265625" style="1" customWidth="1"/>
    <col min="37" max="16384" width="8.7265625" style="1"/>
  </cols>
  <sheetData>
    <row r="5" spans="1:36" ht="43.5" customHeight="1" x14ac:dyDescent="0.3">
      <c r="D5" s="26" t="s">
        <v>74</v>
      </c>
      <c r="F5" s="26" t="s">
        <v>75</v>
      </c>
      <c r="H5" s="26" t="s">
        <v>76</v>
      </c>
      <c r="J5" s="26" t="s">
        <v>105</v>
      </c>
      <c r="L5" s="26" t="s">
        <v>74</v>
      </c>
      <c r="N5" s="26" t="s">
        <v>75</v>
      </c>
      <c r="P5" s="26" t="s">
        <v>76</v>
      </c>
      <c r="R5" s="26" t="s">
        <v>105</v>
      </c>
      <c r="T5" s="26" t="s">
        <v>74</v>
      </c>
      <c r="V5" s="26" t="s">
        <v>75</v>
      </c>
      <c r="X5" s="26" t="s">
        <v>76</v>
      </c>
      <c r="Z5" s="26" t="s">
        <v>105</v>
      </c>
      <c r="AB5" s="26" t="s">
        <v>74</v>
      </c>
      <c r="AD5" s="26" t="s">
        <v>75</v>
      </c>
      <c r="AF5" s="26" t="s">
        <v>76</v>
      </c>
      <c r="AH5" s="26" t="s">
        <v>126</v>
      </c>
      <c r="AJ5" s="26" t="s">
        <v>74</v>
      </c>
    </row>
    <row r="6" spans="1:36" ht="25.5" customHeight="1" x14ac:dyDescent="0.3">
      <c r="B6" s="2" t="s">
        <v>1</v>
      </c>
      <c r="C6" s="3"/>
      <c r="D6" s="23" t="s">
        <v>98</v>
      </c>
      <c r="E6" s="5"/>
      <c r="F6" s="23" t="s">
        <v>103</v>
      </c>
      <c r="G6" s="5"/>
      <c r="H6" s="23" t="s">
        <v>18</v>
      </c>
      <c r="I6" s="5"/>
      <c r="J6" s="23" t="s">
        <v>19</v>
      </c>
      <c r="L6" s="27" t="s">
        <v>99</v>
      </c>
      <c r="M6" s="5"/>
      <c r="N6" s="27" t="s">
        <v>100</v>
      </c>
      <c r="O6" s="5"/>
      <c r="P6" s="27" t="s">
        <v>104</v>
      </c>
      <c r="Q6" s="5"/>
      <c r="R6" s="27" t="s">
        <v>3</v>
      </c>
      <c r="S6" s="5"/>
      <c r="T6" s="27" t="s">
        <v>101</v>
      </c>
      <c r="U6" s="5"/>
      <c r="V6" s="27" t="s">
        <v>102</v>
      </c>
      <c r="W6" s="5"/>
      <c r="X6" s="27" t="s">
        <v>108</v>
      </c>
      <c r="Z6" s="43" t="s">
        <v>114</v>
      </c>
      <c r="AB6" s="27" t="s">
        <v>115</v>
      </c>
      <c r="AD6" s="27" t="s">
        <v>115</v>
      </c>
      <c r="AF6" s="27" t="s">
        <v>108</v>
      </c>
      <c r="AH6" s="27" t="s">
        <v>125</v>
      </c>
      <c r="AJ6" s="27" t="s">
        <v>131</v>
      </c>
    </row>
    <row r="7" spans="1:36" s="20" customFormat="1" x14ac:dyDescent="0.3">
      <c r="A7" s="1"/>
      <c r="B7" s="24" t="s">
        <v>61</v>
      </c>
      <c r="C7" s="1"/>
    </row>
    <row r="8" spans="1:36" s="20" customFormat="1" x14ac:dyDescent="0.3">
      <c r="A8" s="1"/>
      <c r="B8" s="1" t="s">
        <v>13</v>
      </c>
      <c r="C8" s="1"/>
      <c r="D8" s="20">
        <v>3920</v>
      </c>
      <c r="F8" s="20">
        <v>6054</v>
      </c>
      <c r="H8" s="20">
        <v>2064</v>
      </c>
      <c r="J8" s="20">
        <v>-625</v>
      </c>
      <c r="L8" s="20">
        <v>-7479</v>
      </c>
      <c r="N8" s="20">
        <v>-14139</v>
      </c>
      <c r="P8" s="20">
        <v>-12531</v>
      </c>
      <c r="R8" s="20">
        <v>-23746</v>
      </c>
      <c r="T8" s="20">
        <v>-3508</v>
      </c>
      <c r="V8" s="20">
        <v>-15922</v>
      </c>
      <c r="X8" s="20">
        <v>-15085</v>
      </c>
      <c r="Z8" s="20">
        <v>-33987</v>
      </c>
      <c r="AB8" s="47">
        <v>20211.249898611561</v>
      </c>
      <c r="AD8" s="47">
        <v>24633</v>
      </c>
      <c r="AF8" s="47">
        <v>-1819</v>
      </c>
      <c r="AH8" s="47">
        <v>-11970</v>
      </c>
      <c r="AJ8" s="47">
        <v>7938</v>
      </c>
    </row>
    <row r="9" spans="1:36" s="20" customFormat="1" x14ac:dyDescent="0.3">
      <c r="A9" s="1"/>
      <c r="B9" s="25" t="s">
        <v>121</v>
      </c>
      <c r="C9" s="1"/>
      <c r="AD9" s="47"/>
      <c r="AF9" s="47"/>
      <c r="AH9" s="47" t="s">
        <v>120</v>
      </c>
    </row>
    <row r="10" spans="1:36" s="20" customFormat="1" x14ac:dyDescent="0.3">
      <c r="A10" s="1"/>
      <c r="B10" s="1" t="s">
        <v>10</v>
      </c>
      <c r="C10" s="1"/>
      <c r="D10" s="20">
        <v>2035</v>
      </c>
      <c r="F10" s="20">
        <v>4200</v>
      </c>
      <c r="H10" s="20">
        <v>7450</v>
      </c>
      <c r="J10" s="20">
        <v>10341</v>
      </c>
      <c r="L10" s="20">
        <v>4166</v>
      </c>
      <c r="N10" s="20">
        <v>8296</v>
      </c>
      <c r="P10" s="20">
        <v>12562</v>
      </c>
      <c r="R10" s="20">
        <v>17095</v>
      </c>
      <c r="T10" s="20">
        <v>4677</v>
      </c>
      <c r="V10" s="20">
        <v>9028</v>
      </c>
      <c r="X10" s="20">
        <v>13463</v>
      </c>
      <c r="Z10" s="20">
        <v>17997</v>
      </c>
      <c r="AB10" s="47">
        <v>4455</v>
      </c>
      <c r="AD10" s="47">
        <v>9626</v>
      </c>
      <c r="AF10" s="47">
        <v>15525</v>
      </c>
      <c r="AH10" s="47">
        <v>20858</v>
      </c>
      <c r="AJ10" s="47">
        <v>6039</v>
      </c>
    </row>
    <row r="11" spans="1:36" s="20" customFormat="1" x14ac:dyDescent="0.3">
      <c r="A11" s="1"/>
      <c r="B11" s="1" t="s">
        <v>28</v>
      </c>
      <c r="C11" s="1"/>
      <c r="D11" s="20">
        <v>740</v>
      </c>
      <c r="F11" s="20">
        <v>233</v>
      </c>
      <c r="H11" s="20">
        <v>-179</v>
      </c>
      <c r="J11" s="20">
        <v>-694</v>
      </c>
      <c r="L11" s="20">
        <v>1713</v>
      </c>
      <c r="N11" s="20">
        <v>1458</v>
      </c>
      <c r="P11" s="20">
        <v>714</v>
      </c>
      <c r="R11" s="20">
        <v>-721</v>
      </c>
      <c r="T11" s="20">
        <v>1054</v>
      </c>
      <c r="V11" s="20">
        <v>344</v>
      </c>
      <c r="X11" s="20">
        <v>-175</v>
      </c>
      <c r="Z11" s="20">
        <v>-1216</v>
      </c>
      <c r="AB11" s="47">
        <v>1523</v>
      </c>
      <c r="AD11" s="47">
        <v>1066</v>
      </c>
      <c r="AF11" s="47">
        <v>820</v>
      </c>
      <c r="AH11" s="47">
        <v>731</v>
      </c>
      <c r="AJ11" s="47">
        <v>1806</v>
      </c>
    </row>
    <row r="12" spans="1:36" s="20" customFormat="1" x14ac:dyDescent="0.3">
      <c r="A12" s="1"/>
      <c r="B12" s="1" t="s">
        <v>77</v>
      </c>
      <c r="C12" s="1"/>
      <c r="D12" s="20">
        <v>2196</v>
      </c>
      <c r="F12" s="20">
        <v>4759</v>
      </c>
      <c r="H12" s="20">
        <v>7362</v>
      </c>
      <c r="J12" s="20">
        <v>9535</v>
      </c>
      <c r="L12" s="20">
        <v>2218</v>
      </c>
      <c r="N12" s="20">
        <v>5280</v>
      </c>
      <c r="P12" s="20">
        <v>8331</v>
      </c>
      <c r="R12" s="20">
        <v>11074</v>
      </c>
      <c r="T12" s="20">
        <v>4368</v>
      </c>
      <c r="V12" s="20">
        <v>15128.066999999999</v>
      </c>
      <c r="X12" s="20">
        <v>23763</v>
      </c>
      <c r="Z12" s="20">
        <v>37012</v>
      </c>
      <c r="AB12" s="47">
        <v>13114</v>
      </c>
      <c r="AD12" s="47">
        <v>25275</v>
      </c>
      <c r="AF12" s="47">
        <v>39132</v>
      </c>
      <c r="AH12" s="47">
        <v>52149</v>
      </c>
      <c r="AJ12" s="47">
        <v>16927</v>
      </c>
    </row>
    <row r="13" spans="1:36" s="20" customFormat="1" x14ac:dyDescent="0.3">
      <c r="A13" s="1"/>
      <c r="B13" s="1" t="s">
        <v>64</v>
      </c>
      <c r="C13" s="1"/>
      <c r="D13" s="20">
        <v>0</v>
      </c>
      <c r="F13" s="20">
        <v>0</v>
      </c>
      <c r="H13" s="20">
        <v>0</v>
      </c>
      <c r="J13" s="20">
        <v>81</v>
      </c>
      <c r="L13" s="20">
        <v>22</v>
      </c>
      <c r="N13" s="20">
        <v>104</v>
      </c>
      <c r="P13" s="20">
        <v>109</v>
      </c>
      <c r="R13" s="20">
        <v>143</v>
      </c>
      <c r="T13" s="20">
        <v>6</v>
      </c>
      <c r="V13" s="20">
        <v>1</v>
      </c>
      <c r="X13" s="20">
        <v>11</v>
      </c>
      <c r="Z13" s="20">
        <v>37</v>
      </c>
      <c r="AB13" s="47">
        <v>-20</v>
      </c>
      <c r="AD13" s="47">
        <v>-13</v>
      </c>
      <c r="AF13" s="47">
        <v>-11</v>
      </c>
      <c r="AH13" s="47">
        <v>2</v>
      </c>
      <c r="AJ13" s="47">
        <v>0</v>
      </c>
    </row>
    <row r="14" spans="1:36" s="20" customFormat="1" x14ac:dyDescent="0.3">
      <c r="A14" s="1"/>
      <c r="B14" s="1" t="s">
        <v>78</v>
      </c>
      <c r="C14" s="1"/>
      <c r="D14" s="20">
        <v>0</v>
      </c>
      <c r="F14" s="20">
        <v>0</v>
      </c>
      <c r="H14" s="20">
        <v>0</v>
      </c>
      <c r="J14" s="20">
        <v>0</v>
      </c>
      <c r="L14" s="20">
        <v>0</v>
      </c>
      <c r="N14" s="20">
        <v>0</v>
      </c>
      <c r="P14" s="20">
        <v>0</v>
      </c>
      <c r="R14" s="20">
        <v>0</v>
      </c>
      <c r="T14" s="20">
        <v>0</v>
      </c>
      <c r="V14" s="20">
        <v>-12076</v>
      </c>
      <c r="X14" s="20">
        <v>-23397</v>
      </c>
      <c r="Z14" s="20">
        <v>-11824</v>
      </c>
      <c r="AB14" s="47">
        <v>-31196</v>
      </c>
      <c r="AD14" s="47">
        <v>-44027</v>
      </c>
      <c r="AF14" s="47">
        <v>-28932</v>
      </c>
      <c r="AH14" s="47">
        <v>-33963</v>
      </c>
      <c r="AJ14" s="47">
        <v>252</v>
      </c>
    </row>
    <row r="15" spans="1:36" s="20" customFormat="1" x14ac:dyDescent="0.3">
      <c r="A15" s="1"/>
      <c r="B15" s="1" t="s">
        <v>79</v>
      </c>
      <c r="C15" s="1"/>
      <c r="D15" s="20">
        <v>0</v>
      </c>
      <c r="F15" s="20">
        <v>0</v>
      </c>
      <c r="H15" s="20">
        <v>0</v>
      </c>
      <c r="J15" s="20">
        <v>0</v>
      </c>
      <c r="L15" s="20">
        <v>0</v>
      </c>
      <c r="N15" s="20">
        <v>0</v>
      </c>
      <c r="P15" s="20">
        <v>0</v>
      </c>
      <c r="R15" s="20">
        <v>0</v>
      </c>
      <c r="T15" s="20">
        <v>0</v>
      </c>
      <c r="V15" s="20">
        <v>5087</v>
      </c>
      <c r="X15" s="20">
        <v>5087</v>
      </c>
      <c r="Z15" s="20">
        <v>5087</v>
      </c>
      <c r="AB15" s="47">
        <v>0</v>
      </c>
      <c r="AD15" s="47">
        <v>0</v>
      </c>
      <c r="AF15" s="47">
        <v>0</v>
      </c>
      <c r="AH15" s="47">
        <v>0</v>
      </c>
      <c r="AJ15" s="47">
        <v>0</v>
      </c>
    </row>
    <row r="16" spans="1:36" s="20" customFormat="1" x14ac:dyDescent="0.3">
      <c r="A16" s="1"/>
      <c r="B16" s="1" t="s">
        <v>88</v>
      </c>
      <c r="C16" s="1"/>
      <c r="D16" s="20">
        <v>128</v>
      </c>
      <c r="F16" s="20">
        <v>141</v>
      </c>
      <c r="H16" s="20">
        <v>34</v>
      </c>
      <c r="J16" s="20">
        <v>-521</v>
      </c>
      <c r="L16" s="20">
        <v>-1440</v>
      </c>
      <c r="N16" s="20">
        <v>-97</v>
      </c>
      <c r="P16" s="20">
        <v>-322</v>
      </c>
      <c r="R16" s="20">
        <v>-576</v>
      </c>
      <c r="T16" s="20">
        <v>856</v>
      </c>
      <c r="V16" s="20">
        <v>861</v>
      </c>
      <c r="X16" s="20">
        <v>1290</v>
      </c>
      <c r="Z16" s="20">
        <v>1103</v>
      </c>
      <c r="AB16" s="47">
        <v>77</v>
      </c>
      <c r="AD16" s="47">
        <v>2491</v>
      </c>
      <c r="AF16" s="47">
        <v>3015</v>
      </c>
      <c r="AH16" s="47">
        <v>2752</v>
      </c>
      <c r="AJ16" s="47">
        <v>-416</v>
      </c>
    </row>
    <row r="17" spans="1:36" s="20" customFormat="1" x14ac:dyDescent="0.3">
      <c r="A17" s="1"/>
      <c r="B17" s="25" t="s">
        <v>86</v>
      </c>
      <c r="C17" s="1"/>
      <c r="AD17" s="47"/>
      <c r="AF17" s="47"/>
      <c r="AH17" s="47"/>
    </row>
    <row r="18" spans="1:36" s="20" customFormat="1" x14ac:dyDescent="0.3">
      <c r="A18" s="1"/>
      <c r="B18" s="1" t="s">
        <v>24</v>
      </c>
      <c r="C18" s="1"/>
      <c r="D18" s="20">
        <v>-4114</v>
      </c>
      <c r="F18" s="20">
        <v>-7280</v>
      </c>
      <c r="H18" s="20">
        <v>-7384</v>
      </c>
      <c r="J18" s="20">
        <v>-1278</v>
      </c>
      <c r="L18" s="20">
        <v>1133</v>
      </c>
      <c r="N18" s="20">
        <v>2638</v>
      </c>
      <c r="P18" s="20">
        <v>3840</v>
      </c>
      <c r="R18" s="20">
        <v>3627</v>
      </c>
      <c r="T18" s="20">
        <v>-8215</v>
      </c>
      <c r="V18" s="20">
        <v>-8311</v>
      </c>
      <c r="X18" s="20">
        <v>-17386</v>
      </c>
      <c r="Z18" s="20">
        <v>-14694</v>
      </c>
      <c r="AB18" s="47">
        <v>-4622</v>
      </c>
      <c r="AD18" s="47">
        <v>-6650</v>
      </c>
      <c r="AF18" s="47">
        <v>-10825</v>
      </c>
      <c r="AH18" s="47">
        <v>-11421</v>
      </c>
      <c r="AJ18" s="47">
        <v>-8159</v>
      </c>
    </row>
    <row r="19" spans="1:36" s="20" customFormat="1" x14ac:dyDescent="0.3">
      <c r="A19" s="1"/>
      <c r="B19" s="1" t="s">
        <v>33</v>
      </c>
      <c r="C19" s="1"/>
      <c r="D19" s="20">
        <v>3557</v>
      </c>
      <c r="F19" s="20">
        <v>4330</v>
      </c>
      <c r="H19" s="20">
        <v>3640</v>
      </c>
      <c r="J19" s="20">
        <v>6817</v>
      </c>
      <c r="L19" s="20">
        <v>-3259</v>
      </c>
      <c r="N19" s="20">
        <v>-5583</v>
      </c>
      <c r="P19" s="20">
        <v>-2541</v>
      </c>
      <c r="R19" s="20">
        <v>2865</v>
      </c>
      <c r="T19" s="20">
        <v>-4099</v>
      </c>
      <c r="V19" s="20">
        <v>-468</v>
      </c>
      <c r="X19" s="20">
        <v>106</v>
      </c>
      <c r="Z19" s="20">
        <v>469</v>
      </c>
      <c r="AB19" s="47">
        <v>176</v>
      </c>
      <c r="AD19" s="47">
        <v>9538</v>
      </c>
      <c r="AF19" s="47">
        <v>8753</v>
      </c>
      <c r="AH19" s="47">
        <v>24284</v>
      </c>
      <c r="AJ19" s="47">
        <v>-10090</v>
      </c>
    </row>
    <row r="20" spans="1:36" s="20" customFormat="1" x14ac:dyDescent="0.3">
      <c r="A20" s="1"/>
      <c r="B20" s="1" t="s">
        <v>62</v>
      </c>
      <c r="C20" s="1"/>
      <c r="D20" s="20">
        <v>-748</v>
      </c>
      <c r="F20" s="20">
        <v>-1594</v>
      </c>
      <c r="H20" s="20">
        <v>-2084</v>
      </c>
      <c r="J20" s="20">
        <v>-1873</v>
      </c>
      <c r="L20" s="20">
        <v>120</v>
      </c>
      <c r="N20" s="20">
        <v>-6</v>
      </c>
      <c r="P20" s="20">
        <v>245</v>
      </c>
      <c r="R20" s="20">
        <v>417</v>
      </c>
      <c r="T20" s="20">
        <v>-165</v>
      </c>
      <c r="V20" s="20">
        <v>1862</v>
      </c>
      <c r="X20" s="20">
        <v>524</v>
      </c>
      <c r="Z20" s="20">
        <v>-432</v>
      </c>
      <c r="AB20" s="47">
        <v>-160</v>
      </c>
      <c r="AD20" s="47">
        <v>24</v>
      </c>
      <c r="AF20" s="47">
        <v>-30</v>
      </c>
      <c r="AH20" s="47">
        <v>224</v>
      </c>
      <c r="AJ20" s="47">
        <v>323</v>
      </c>
    </row>
    <row r="21" spans="1:36" s="20" customFormat="1" x14ac:dyDescent="0.3">
      <c r="A21" s="1"/>
      <c r="B21" s="1" t="s">
        <v>63</v>
      </c>
      <c r="C21" s="1"/>
      <c r="D21" s="20">
        <v>1242</v>
      </c>
      <c r="F21" s="20">
        <v>-7676</v>
      </c>
      <c r="H21" s="20">
        <v>-730</v>
      </c>
      <c r="J21" s="20">
        <v>1197</v>
      </c>
      <c r="L21" s="20">
        <v>2438</v>
      </c>
      <c r="N21" s="20">
        <v>3167</v>
      </c>
      <c r="P21" s="20">
        <v>-1645</v>
      </c>
      <c r="R21" s="20">
        <v>-3869</v>
      </c>
      <c r="T21" s="20">
        <v>13110</v>
      </c>
      <c r="V21" s="20">
        <v>5560</v>
      </c>
      <c r="X21" s="20">
        <v>5247</v>
      </c>
      <c r="Z21" s="20">
        <v>3933</v>
      </c>
      <c r="AB21" s="47">
        <v>-481</v>
      </c>
      <c r="AD21" s="47">
        <v>-490</v>
      </c>
      <c r="AF21" s="47">
        <v>-7024</v>
      </c>
      <c r="AH21" s="47">
        <v>964</v>
      </c>
      <c r="AJ21" s="47">
        <v>2047</v>
      </c>
    </row>
    <row r="22" spans="1:36" s="20" customFormat="1" x14ac:dyDescent="0.3">
      <c r="A22" s="1"/>
      <c r="B22" s="1" t="s">
        <v>134</v>
      </c>
      <c r="C22" s="1"/>
      <c r="D22" s="20">
        <v>-17418</v>
      </c>
      <c r="F22" s="20">
        <v>-44890</v>
      </c>
      <c r="H22" s="20">
        <v>-85154</v>
      </c>
      <c r="J22" s="20">
        <v>-171105</v>
      </c>
      <c r="L22" s="20">
        <v>-48227</v>
      </c>
      <c r="N22" s="20">
        <v>-97660</v>
      </c>
      <c r="P22" s="20">
        <v>-166493</v>
      </c>
      <c r="R22" s="20">
        <v>-266149</v>
      </c>
      <c r="T22" s="20">
        <v>-104357</v>
      </c>
      <c r="V22" s="20">
        <v>-189927</v>
      </c>
      <c r="X22" s="20">
        <v>-252505</v>
      </c>
      <c r="Z22" s="20">
        <v>-330510</v>
      </c>
      <c r="AB22" s="47">
        <v>-67706</v>
      </c>
      <c r="AD22" s="47">
        <v>-109422</v>
      </c>
      <c r="AF22" s="47">
        <v>-145424</v>
      </c>
      <c r="AH22" s="47">
        <v>-223819</v>
      </c>
      <c r="AJ22" s="47">
        <v>-71184</v>
      </c>
    </row>
    <row r="23" spans="1:36" s="20" customFormat="1" x14ac:dyDescent="0.3">
      <c r="A23" s="1"/>
      <c r="B23" s="1" t="s">
        <v>135</v>
      </c>
      <c r="C23" s="1"/>
      <c r="D23" s="20">
        <v>23758</v>
      </c>
      <c r="F23" s="20">
        <v>42321</v>
      </c>
      <c r="H23" s="20">
        <v>73010</v>
      </c>
      <c r="J23" s="20">
        <v>128125</v>
      </c>
      <c r="L23" s="20">
        <v>75553</v>
      </c>
      <c r="N23" s="20">
        <v>122257</v>
      </c>
      <c r="P23" s="20">
        <v>179159</v>
      </c>
      <c r="R23" s="20">
        <v>259790</v>
      </c>
      <c r="T23" s="20">
        <v>98420</v>
      </c>
      <c r="V23" s="20">
        <v>206796</v>
      </c>
      <c r="X23" s="20">
        <v>271302</v>
      </c>
      <c r="Z23" s="20">
        <v>342930</v>
      </c>
      <c r="AB23" s="47">
        <v>76356</v>
      </c>
      <c r="AD23" s="47">
        <v>121990</v>
      </c>
      <c r="AF23" s="47">
        <v>163266</v>
      </c>
      <c r="AH23" s="47">
        <v>237834</v>
      </c>
      <c r="AJ23" s="47">
        <v>66266</v>
      </c>
    </row>
    <row r="24" spans="1:36" s="20" customFormat="1" x14ac:dyDescent="0.3">
      <c r="A24" s="1"/>
      <c r="B24" s="1" t="s">
        <v>36</v>
      </c>
      <c r="C24" s="1"/>
      <c r="D24" s="20">
        <v>-5584</v>
      </c>
      <c r="F24" s="20">
        <v>600</v>
      </c>
      <c r="H24" s="20">
        <v>5906</v>
      </c>
      <c r="J24" s="20">
        <v>12030</v>
      </c>
      <c r="L24" s="20">
        <v>-17735</v>
      </c>
      <c r="N24" s="20">
        <v>-12547</v>
      </c>
      <c r="P24" s="20">
        <v>-1785</v>
      </c>
      <c r="R24" s="20">
        <v>15416</v>
      </c>
      <c r="T24" s="20">
        <v>-13320</v>
      </c>
      <c r="V24" s="20">
        <v>1407</v>
      </c>
      <c r="X24" s="20">
        <v>-3542</v>
      </c>
      <c r="Z24" s="20">
        <v>691</v>
      </c>
      <c r="AB24" s="47">
        <v>-10794</v>
      </c>
      <c r="AD24" s="47">
        <v>-6318</v>
      </c>
      <c r="AF24" s="47">
        <v>7047</v>
      </c>
      <c r="AH24" s="47">
        <v>16608</v>
      </c>
      <c r="AJ24" s="47">
        <v>-10414</v>
      </c>
    </row>
    <row r="25" spans="1:36" s="20" customFormat="1" x14ac:dyDescent="0.3">
      <c r="A25" s="1"/>
      <c r="B25" s="1" t="s">
        <v>41</v>
      </c>
      <c r="C25" s="1"/>
      <c r="D25" s="20">
        <v>250</v>
      </c>
      <c r="F25" s="20">
        <v>500</v>
      </c>
      <c r="H25" s="20">
        <v>1032</v>
      </c>
      <c r="J25" s="20">
        <v>1750</v>
      </c>
      <c r="L25" s="20">
        <v>346</v>
      </c>
      <c r="N25" s="20">
        <v>310</v>
      </c>
      <c r="P25" s="20">
        <v>1077</v>
      </c>
      <c r="R25" s="20">
        <v>-2572</v>
      </c>
      <c r="T25" s="20">
        <v>-1507</v>
      </c>
      <c r="V25" s="20">
        <v>-3582</v>
      </c>
      <c r="X25" s="20">
        <v>-4354</v>
      </c>
      <c r="Z25" s="20">
        <v>-4775</v>
      </c>
      <c r="AB25" s="47">
        <v>-1050</v>
      </c>
      <c r="AD25" s="47">
        <v>-3695</v>
      </c>
      <c r="AF25" s="47">
        <v>-7250</v>
      </c>
      <c r="AH25" s="47">
        <v>-3480</v>
      </c>
      <c r="AJ25" s="47">
        <v>-635</v>
      </c>
    </row>
    <row r="26" spans="1:36" s="20" customFormat="1" x14ac:dyDescent="0.3">
      <c r="A26" s="1"/>
      <c r="B26" s="1" t="s">
        <v>80</v>
      </c>
      <c r="C26" s="1"/>
      <c r="D26" s="20">
        <v>0</v>
      </c>
      <c r="F26" s="20">
        <v>0</v>
      </c>
      <c r="H26" s="20">
        <v>0</v>
      </c>
      <c r="J26" s="20">
        <v>0</v>
      </c>
      <c r="L26" s="20">
        <v>0</v>
      </c>
      <c r="N26" s="20">
        <v>0</v>
      </c>
      <c r="P26" s="20">
        <v>0</v>
      </c>
      <c r="R26" s="20">
        <v>0</v>
      </c>
      <c r="T26" s="20">
        <v>2352</v>
      </c>
      <c r="V26" s="20">
        <v>4676</v>
      </c>
      <c r="X26" s="20">
        <v>7006</v>
      </c>
      <c r="Z26" s="20">
        <v>9525</v>
      </c>
      <c r="AB26" s="47">
        <v>2381</v>
      </c>
      <c r="AD26" s="47">
        <v>5134</v>
      </c>
      <c r="AF26" s="47">
        <v>7862</v>
      </c>
      <c r="AH26" s="47">
        <v>10686</v>
      </c>
      <c r="AJ26" s="47">
        <v>2335</v>
      </c>
    </row>
    <row r="27" spans="1:36" s="20" customFormat="1" x14ac:dyDescent="0.3">
      <c r="A27" s="1"/>
      <c r="B27" s="1" t="s">
        <v>31</v>
      </c>
      <c r="C27" s="1"/>
      <c r="D27" s="20">
        <v>-2</v>
      </c>
      <c r="F27" s="20">
        <v>-5</v>
      </c>
      <c r="H27" s="20">
        <v>-7</v>
      </c>
      <c r="J27" s="20">
        <v>-8092</v>
      </c>
      <c r="L27" s="20">
        <v>-654</v>
      </c>
      <c r="N27" s="21">
        <v>-2193</v>
      </c>
      <c r="P27" s="20">
        <v>-1847</v>
      </c>
      <c r="R27" s="20">
        <v>-3268</v>
      </c>
      <c r="T27" s="21">
        <v>-6140</v>
      </c>
      <c r="V27" s="21">
        <v>-3768</v>
      </c>
      <c r="X27" s="21">
        <v>-567</v>
      </c>
      <c r="Z27" s="20">
        <v>-1331</v>
      </c>
      <c r="AB27" s="47">
        <v>108</v>
      </c>
      <c r="AD27" s="47">
        <v>-288</v>
      </c>
      <c r="AF27" s="47">
        <v>221</v>
      </c>
      <c r="AH27" s="47">
        <v>1521</v>
      </c>
      <c r="AJ27" s="47">
        <v>867</v>
      </c>
    </row>
    <row r="28" spans="1:36" s="20" customFormat="1" x14ac:dyDescent="0.3">
      <c r="A28" s="1"/>
      <c r="B28" s="1" t="s">
        <v>81</v>
      </c>
      <c r="C28" s="1"/>
      <c r="D28" s="28">
        <f>SUM(D8:D27)</f>
        <v>9960</v>
      </c>
      <c r="F28" s="28">
        <f>SUM(F8:F27)</f>
        <v>1693</v>
      </c>
      <c r="H28" s="28">
        <f>SUM(H8:H27)</f>
        <v>4960</v>
      </c>
      <c r="J28" s="28">
        <f>SUM(J8:J27)</f>
        <v>-14312</v>
      </c>
      <c r="L28" s="28">
        <f>SUM(L8:L27)</f>
        <v>8915</v>
      </c>
      <c r="N28" s="28">
        <f>SUM(N8:N27)</f>
        <v>11285</v>
      </c>
      <c r="P28" s="28">
        <f>SUM(P8:P27)</f>
        <v>18873</v>
      </c>
      <c r="R28" s="28">
        <f>SUM(R8:R27)</f>
        <v>9526</v>
      </c>
      <c r="T28" s="28">
        <f>SUM(T8:T27)</f>
        <v>-16468</v>
      </c>
      <c r="V28" s="28">
        <v>16696</v>
      </c>
      <c r="X28" s="28">
        <v>10788</v>
      </c>
      <c r="Z28" s="28">
        <f>SUM(Z8:Z27)</f>
        <v>20015</v>
      </c>
      <c r="AB28" s="28">
        <f>SUM(AB8:AB27)</f>
        <v>2372.2498986115606</v>
      </c>
      <c r="AD28" s="48">
        <v>28874</v>
      </c>
      <c r="AF28" s="48">
        <v>44326</v>
      </c>
      <c r="AH28" s="48">
        <f>SUM(AH8:AH27)</f>
        <v>83960</v>
      </c>
      <c r="AJ28" s="28">
        <f>SUM(AJ8:AJ27)</f>
        <v>3902</v>
      </c>
    </row>
    <row r="29" spans="1:36" s="20" customFormat="1" x14ac:dyDescent="0.3">
      <c r="A29" s="1"/>
      <c r="B29" s="1"/>
      <c r="C29" s="1"/>
    </row>
    <row r="30" spans="1:36" s="20" customFormat="1" x14ac:dyDescent="0.3">
      <c r="A30" s="1"/>
      <c r="B30" s="24" t="s">
        <v>65</v>
      </c>
      <c r="C30" s="1"/>
      <c r="AD30" s="47" t="s">
        <v>120</v>
      </c>
    </row>
    <row r="31" spans="1:36" s="20" customFormat="1" x14ac:dyDescent="0.3">
      <c r="A31" s="1"/>
      <c r="B31" s="1" t="s">
        <v>66</v>
      </c>
      <c r="C31" s="1"/>
      <c r="D31" s="20">
        <v>-2092</v>
      </c>
      <c r="F31" s="20">
        <v>-4616</v>
      </c>
      <c r="H31" s="20">
        <v>-7074</v>
      </c>
      <c r="J31" s="20">
        <v>-9149</v>
      </c>
      <c r="L31" s="20">
        <v>-1574</v>
      </c>
      <c r="N31" s="20">
        <v>-3240</v>
      </c>
      <c r="P31" s="20">
        <v>-3937</v>
      </c>
      <c r="R31" s="20">
        <v>-4992</v>
      </c>
      <c r="T31" s="20">
        <v>-797</v>
      </c>
      <c r="V31" s="20">
        <v>-2044</v>
      </c>
      <c r="X31" s="20">
        <v>-3820</v>
      </c>
      <c r="Z31" s="20">
        <v>-6891</v>
      </c>
      <c r="AB31" s="47">
        <v>-2690</v>
      </c>
      <c r="AD31" s="47">
        <v>-5093</v>
      </c>
      <c r="AF31" s="47">
        <v>-7132</v>
      </c>
      <c r="AH31" s="47">
        <v>-10504</v>
      </c>
      <c r="AJ31" s="47">
        <v>-1764</v>
      </c>
    </row>
    <row r="32" spans="1:36" s="20" customFormat="1" x14ac:dyDescent="0.3">
      <c r="A32" s="1"/>
      <c r="B32" s="1" t="s">
        <v>67</v>
      </c>
      <c r="C32" s="1"/>
      <c r="D32" s="20">
        <v>-2209</v>
      </c>
      <c r="F32" s="20">
        <v>-4387</v>
      </c>
      <c r="H32" s="20">
        <v>-6879</v>
      </c>
      <c r="J32" s="20">
        <v>-8140</v>
      </c>
      <c r="L32" s="20">
        <v>-2014</v>
      </c>
      <c r="N32" s="20">
        <v>-4666</v>
      </c>
      <c r="P32" s="20">
        <v>-6592</v>
      </c>
      <c r="R32" s="20">
        <v>-9045</v>
      </c>
      <c r="T32" s="20">
        <v>-3351</v>
      </c>
      <c r="V32" s="20">
        <v>-6646</v>
      </c>
      <c r="X32" s="20">
        <v>-9670</v>
      </c>
      <c r="Z32" s="20">
        <v>-14008</v>
      </c>
      <c r="AB32" s="47">
        <v>-3812</v>
      </c>
      <c r="AD32" s="47">
        <v>-7772</v>
      </c>
      <c r="AF32" s="47">
        <v>-10209</v>
      </c>
      <c r="AH32" s="47">
        <v>-18329</v>
      </c>
      <c r="AJ32" s="47">
        <v>-7588</v>
      </c>
    </row>
    <row r="33" spans="1:36" s="20" customFormat="1" x14ac:dyDescent="0.3">
      <c r="A33" s="1"/>
      <c r="B33" s="1" t="s">
        <v>82</v>
      </c>
      <c r="C33" s="1"/>
      <c r="D33" s="20">
        <v>70</v>
      </c>
      <c r="F33" s="20">
        <v>45</v>
      </c>
      <c r="H33" s="20">
        <v>-178</v>
      </c>
      <c r="J33" s="20">
        <v>-40</v>
      </c>
      <c r="L33" s="20">
        <v>52</v>
      </c>
      <c r="N33" s="20">
        <v>145</v>
      </c>
      <c r="P33" s="20">
        <v>135</v>
      </c>
      <c r="R33" s="20">
        <v>378</v>
      </c>
      <c r="T33" s="20">
        <v>-213</v>
      </c>
      <c r="V33" s="20">
        <v>-423</v>
      </c>
      <c r="X33" s="20">
        <v>-445</v>
      </c>
      <c r="Z33" s="20">
        <v>-99</v>
      </c>
      <c r="AB33" s="47">
        <v>46</v>
      </c>
      <c r="AD33" s="47">
        <v>481</v>
      </c>
      <c r="AF33" s="47">
        <v>504</v>
      </c>
      <c r="AH33" s="47">
        <v>628</v>
      </c>
      <c r="AJ33" s="47">
        <v>23</v>
      </c>
    </row>
    <row r="34" spans="1:36" s="20" customFormat="1" x14ac:dyDescent="0.3">
      <c r="A34" s="1"/>
      <c r="B34" s="1" t="s">
        <v>107</v>
      </c>
      <c r="C34" s="1"/>
      <c r="D34" s="20">
        <f>-60917-1016</f>
        <v>-61933</v>
      </c>
      <c r="F34" s="20">
        <f>-102815-1646</f>
        <v>-104461</v>
      </c>
      <c r="H34" s="20">
        <v>20150</v>
      </c>
      <c r="J34" s="20">
        <v>3248</v>
      </c>
      <c r="L34" s="20">
        <v>3074</v>
      </c>
      <c r="N34" s="20">
        <v>-15082</v>
      </c>
      <c r="P34" s="20">
        <v>-20004</v>
      </c>
      <c r="R34" s="20">
        <v>-37713</v>
      </c>
      <c r="T34" s="20">
        <v>-3673</v>
      </c>
      <c r="V34" s="20">
        <v>9396</v>
      </c>
      <c r="X34" s="20">
        <v>9396</v>
      </c>
      <c r="Z34" s="20">
        <v>31154</v>
      </c>
      <c r="AB34" s="47">
        <v>34409</v>
      </c>
      <c r="AD34" s="47">
        <v>-22139</v>
      </c>
      <c r="AF34" s="47">
        <v>2895</v>
      </c>
      <c r="AH34" s="47">
        <v>33939</v>
      </c>
      <c r="AJ34" s="47">
        <v>-53628</v>
      </c>
    </row>
    <row r="35" spans="1:36" s="20" customFormat="1" x14ac:dyDescent="0.3">
      <c r="A35" s="1"/>
      <c r="B35" s="1" t="s">
        <v>90</v>
      </c>
      <c r="C35" s="1"/>
      <c r="D35" s="20">
        <v>0</v>
      </c>
      <c r="F35" s="20">
        <v>0</v>
      </c>
      <c r="H35" s="20">
        <v>-6500</v>
      </c>
      <c r="J35" s="20">
        <v>-6500</v>
      </c>
      <c r="L35" s="20">
        <v>0</v>
      </c>
      <c r="N35" s="20">
        <v>0</v>
      </c>
      <c r="P35" s="20">
        <v>0</v>
      </c>
      <c r="R35" s="20">
        <v>0</v>
      </c>
      <c r="T35" s="20">
        <v>0</v>
      </c>
      <c r="V35" s="20">
        <v>0</v>
      </c>
      <c r="X35" s="20">
        <v>0</v>
      </c>
      <c r="Z35" s="20">
        <v>0</v>
      </c>
      <c r="AB35" s="20">
        <v>0</v>
      </c>
      <c r="AD35" s="20">
        <v>0</v>
      </c>
      <c r="AF35" s="20">
        <v>0</v>
      </c>
      <c r="AH35" s="20">
        <v>0</v>
      </c>
      <c r="AJ35" s="20">
        <v>0</v>
      </c>
    </row>
    <row r="36" spans="1:36" s="20" customFormat="1" x14ac:dyDescent="0.3">
      <c r="A36" s="1"/>
      <c r="B36" s="1" t="s">
        <v>136</v>
      </c>
      <c r="C36" s="1"/>
      <c r="D36" s="20">
        <v>0</v>
      </c>
      <c r="F36" s="20">
        <v>0</v>
      </c>
      <c r="H36" s="20">
        <v>0</v>
      </c>
      <c r="J36" s="20">
        <v>0</v>
      </c>
      <c r="L36" s="20">
        <v>0</v>
      </c>
      <c r="N36" s="20">
        <v>0</v>
      </c>
      <c r="P36" s="20">
        <v>0</v>
      </c>
      <c r="R36" s="20">
        <v>0</v>
      </c>
      <c r="T36" s="20">
        <v>0</v>
      </c>
      <c r="V36" s="20">
        <v>0</v>
      </c>
      <c r="X36" s="20">
        <v>0</v>
      </c>
      <c r="Z36" s="20">
        <v>0</v>
      </c>
      <c r="AB36" s="20">
        <v>0</v>
      </c>
      <c r="AD36" s="20">
        <v>0</v>
      </c>
      <c r="AF36" s="20">
        <v>0</v>
      </c>
      <c r="AH36" s="20">
        <v>0</v>
      </c>
      <c r="AJ36" s="20">
        <v>5953</v>
      </c>
    </row>
    <row r="37" spans="1:36" s="20" customFormat="1" x14ac:dyDescent="0.3">
      <c r="A37" s="1"/>
      <c r="B37" s="1" t="s">
        <v>83</v>
      </c>
      <c r="C37" s="1"/>
      <c r="D37" s="20">
        <v>0</v>
      </c>
      <c r="F37" s="20">
        <v>0</v>
      </c>
      <c r="H37" s="20">
        <v>0</v>
      </c>
      <c r="J37" s="20">
        <v>0</v>
      </c>
      <c r="L37" s="20">
        <v>-15482</v>
      </c>
      <c r="N37" s="21">
        <v>-15482</v>
      </c>
      <c r="P37" s="20">
        <v>-15482</v>
      </c>
      <c r="R37" s="20">
        <v>-15482</v>
      </c>
      <c r="T37" s="20">
        <v>0</v>
      </c>
      <c r="V37" s="21">
        <v>0</v>
      </c>
      <c r="X37" s="21">
        <v>0</v>
      </c>
      <c r="Z37" s="20">
        <v>0</v>
      </c>
      <c r="AB37" s="20">
        <v>0</v>
      </c>
      <c r="AD37" s="20">
        <v>0</v>
      </c>
      <c r="AF37" s="20">
        <v>0</v>
      </c>
      <c r="AH37" s="20">
        <v>0</v>
      </c>
      <c r="AJ37" s="20">
        <v>0</v>
      </c>
    </row>
    <row r="38" spans="1:36" s="20" customFormat="1" x14ac:dyDescent="0.3">
      <c r="A38" s="1"/>
      <c r="B38" s="1" t="s">
        <v>87</v>
      </c>
      <c r="C38" s="1"/>
      <c r="D38" s="28">
        <f>SUM(D31:D37)</f>
        <v>-66164</v>
      </c>
      <c r="F38" s="28">
        <f>SUM(F31:F37)</f>
        <v>-113419</v>
      </c>
      <c r="H38" s="28">
        <f>SUM(H31:H37)</f>
        <v>-481</v>
      </c>
      <c r="J38" s="28">
        <f>SUM(J31:J37)</f>
        <v>-20581</v>
      </c>
      <c r="L38" s="28">
        <f>SUM(L31:L37)</f>
        <v>-15944</v>
      </c>
      <c r="N38" s="28">
        <f>SUM(N31:N37)</f>
        <v>-38325</v>
      </c>
      <c r="P38" s="28">
        <f>SUM(P31:P37)</f>
        <v>-45880</v>
      </c>
      <c r="R38" s="28">
        <f>SUM(R31:R37)</f>
        <v>-66854</v>
      </c>
      <c r="T38" s="28">
        <f>SUM(T31:T37)</f>
        <v>-8034</v>
      </c>
      <c r="V38" s="28">
        <v>283</v>
      </c>
      <c r="X38" s="28">
        <v>-4539</v>
      </c>
      <c r="Z38" s="28">
        <f>SUM(Z31:Z37)</f>
        <v>10156</v>
      </c>
      <c r="AB38" s="28">
        <f>SUM(AB31:AB37)</f>
        <v>27953</v>
      </c>
      <c r="AD38" s="48">
        <v>-34523</v>
      </c>
      <c r="AF38" s="48">
        <v>-13942</v>
      </c>
      <c r="AH38" s="48">
        <f>SUM(AH31:AH37)</f>
        <v>5734</v>
      </c>
      <c r="AJ38" s="28">
        <f>SUM(AJ31:AJ37)</f>
        <v>-57004</v>
      </c>
    </row>
    <row r="39" spans="1:36" s="20" customFormat="1" x14ac:dyDescent="0.3">
      <c r="A39" s="1"/>
      <c r="B39" s="1"/>
      <c r="C39" s="1"/>
    </row>
    <row r="40" spans="1:36" s="20" customFormat="1" x14ac:dyDescent="0.3">
      <c r="A40" s="1"/>
      <c r="B40" s="24" t="s">
        <v>68</v>
      </c>
      <c r="C40" s="1"/>
    </row>
    <row r="41" spans="1:36" s="20" customFormat="1" x14ac:dyDescent="0.3">
      <c r="A41" s="1"/>
      <c r="B41" s="1" t="s">
        <v>137</v>
      </c>
      <c r="C41" s="1"/>
      <c r="D41" s="20">
        <v>141</v>
      </c>
      <c r="F41" s="20">
        <v>599</v>
      </c>
      <c r="H41" s="20">
        <v>742</v>
      </c>
      <c r="J41" s="20">
        <v>1044</v>
      </c>
      <c r="L41" s="20">
        <v>228</v>
      </c>
      <c r="N41" s="20">
        <v>300</v>
      </c>
      <c r="P41" s="20">
        <v>573</v>
      </c>
      <c r="R41" s="20">
        <v>849</v>
      </c>
      <c r="T41" s="20">
        <v>469</v>
      </c>
      <c r="V41" s="20">
        <v>16346</v>
      </c>
      <c r="X41" s="20">
        <v>17670</v>
      </c>
      <c r="Z41" s="20">
        <v>19000</v>
      </c>
      <c r="AB41" s="47">
        <v>3681</v>
      </c>
      <c r="AD41" s="47">
        <v>11312</v>
      </c>
      <c r="AF41" s="47">
        <v>15283</v>
      </c>
      <c r="AH41" s="47">
        <v>21346</v>
      </c>
      <c r="AJ41" s="47">
        <v>5865</v>
      </c>
    </row>
    <row r="42" spans="1:36" s="20" customFormat="1" x14ac:dyDescent="0.3">
      <c r="A42" s="1"/>
      <c r="B42" s="1" t="s">
        <v>138</v>
      </c>
      <c r="C42" s="1"/>
      <c r="D42" s="20">
        <f>60917</f>
        <v>60917</v>
      </c>
      <c r="F42" s="20">
        <v>102815</v>
      </c>
      <c r="H42" s="20">
        <v>86170</v>
      </c>
      <c r="J42" s="20">
        <v>292699</v>
      </c>
      <c r="L42" s="20">
        <v>32469</v>
      </c>
      <c r="N42" s="20">
        <v>238271</v>
      </c>
      <c r="P42" s="20">
        <v>927368</v>
      </c>
      <c r="R42" s="20">
        <v>1659944</v>
      </c>
      <c r="T42" s="20">
        <v>-22040</v>
      </c>
      <c r="V42" s="20">
        <v>287486</v>
      </c>
      <c r="X42" s="20">
        <v>360212</v>
      </c>
      <c r="Z42" s="20">
        <v>1054530</v>
      </c>
      <c r="AB42" s="47">
        <v>229299</v>
      </c>
      <c r="AD42" s="47">
        <v>739388</v>
      </c>
      <c r="AF42" s="47">
        <v>638370</v>
      </c>
      <c r="AH42" s="47">
        <v>1437358</v>
      </c>
      <c r="AJ42" s="47">
        <v>-371338</v>
      </c>
    </row>
    <row r="43" spans="1:36" s="20" customFormat="1" x14ac:dyDescent="0.3">
      <c r="A43" s="1"/>
      <c r="B43" s="1" t="s">
        <v>89</v>
      </c>
      <c r="C43" s="1"/>
      <c r="D43" s="20">
        <v>0</v>
      </c>
      <c r="F43" s="20">
        <v>0</v>
      </c>
      <c r="H43" s="20">
        <v>0</v>
      </c>
      <c r="J43" s="20">
        <v>0</v>
      </c>
      <c r="L43" s="20">
        <v>0</v>
      </c>
      <c r="N43" s="20">
        <v>0</v>
      </c>
      <c r="P43" s="20">
        <v>32646</v>
      </c>
      <c r="R43" s="20">
        <v>32646</v>
      </c>
      <c r="T43" s="20">
        <v>0</v>
      </c>
      <c r="V43" s="20">
        <v>0</v>
      </c>
      <c r="X43" s="20">
        <v>0</v>
      </c>
      <c r="Z43" s="20">
        <v>0</v>
      </c>
      <c r="AB43" s="20">
        <v>0</v>
      </c>
      <c r="AD43" s="20">
        <v>0</v>
      </c>
      <c r="AF43" s="20">
        <v>0</v>
      </c>
      <c r="AH43" s="20">
        <v>0</v>
      </c>
      <c r="AJ43" s="20">
        <v>0</v>
      </c>
    </row>
    <row r="44" spans="1:36" s="20" customFormat="1" x14ac:dyDescent="0.3">
      <c r="A44" s="1"/>
      <c r="B44" s="1" t="s">
        <v>109</v>
      </c>
      <c r="C44" s="1"/>
      <c r="D44" s="20">
        <v>0</v>
      </c>
      <c r="F44" s="20">
        <v>0</v>
      </c>
      <c r="H44" s="20">
        <v>0</v>
      </c>
      <c r="J44" s="20">
        <v>0</v>
      </c>
      <c r="L44" s="20">
        <v>0</v>
      </c>
      <c r="N44" s="20">
        <v>0</v>
      </c>
      <c r="P44" s="20">
        <v>0</v>
      </c>
      <c r="R44" s="20">
        <v>0</v>
      </c>
      <c r="T44" s="20">
        <v>0</v>
      </c>
      <c r="V44" s="20">
        <v>0</v>
      </c>
      <c r="X44" s="20">
        <v>-39804</v>
      </c>
      <c r="Z44" s="20">
        <v>-39803</v>
      </c>
      <c r="AB44" s="20">
        <v>0</v>
      </c>
      <c r="AD44" s="20">
        <v>0</v>
      </c>
      <c r="AF44" s="20">
        <v>0</v>
      </c>
      <c r="AH44" s="20">
        <v>0</v>
      </c>
      <c r="AJ44" s="20">
        <v>0</v>
      </c>
    </row>
    <row r="45" spans="1:36" s="20" customFormat="1" x14ac:dyDescent="0.3">
      <c r="A45" s="1"/>
      <c r="B45" s="1" t="s">
        <v>84</v>
      </c>
      <c r="C45" s="1"/>
      <c r="D45" s="20">
        <v>0</v>
      </c>
      <c r="F45" s="20">
        <v>0</v>
      </c>
      <c r="H45" s="20">
        <v>0</v>
      </c>
      <c r="J45" s="20">
        <v>0</v>
      </c>
      <c r="L45" s="20">
        <v>0</v>
      </c>
      <c r="N45" s="20">
        <v>0</v>
      </c>
      <c r="P45" s="20">
        <v>0</v>
      </c>
      <c r="R45" s="20">
        <v>0</v>
      </c>
      <c r="T45" s="20">
        <v>0</v>
      </c>
      <c r="V45" s="20">
        <v>108643</v>
      </c>
      <c r="X45" s="20">
        <v>108643</v>
      </c>
      <c r="Z45" s="20">
        <v>108643</v>
      </c>
      <c r="AB45" s="20">
        <v>0</v>
      </c>
      <c r="AD45" s="20">
        <v>0</v>
      </c>
      <c r="AF45" s="20">
        <v>0</v>
      </c>
      <c r="AH45" s="20">
        <v>0</v>
      </c>
      <c r="AJ45" s="20">
        <v>0</v>
      </c>
    </row>
    <row r="46" spans="1:36" s="20" customFormat="1" x14ac:dyDescent="0.3">
      <c r="A46" s="1"/>
      <c r="B46" s="1" t="s">
        <v>85</v>
      </c>
      <c r="C46" s="1"/>
      <c r="D46" s="20">
        <v>0</v>
      </c>
      <c r="F46" s="20">
        <v>0</v>
      </c>
      <c r="H46" s="20">
        <v>0</v>
      </c>
      <c r="J46" s="20">
        <v>0</v>
      </c>
      <c r="L46" s="20">
        <v>0</v>
      </c>
      <c r="N46" s="20">
        <v>0</v>
      </c>
      <c r="P46" s="20">
        <v>0</v>
      </c>
      <c r="R46" s="20">
        <v>0</v>
      </c>
      <c r="T46" s="20">
        <v>0</v>
      </c>
      <c r="V46" s="20">
        <v>280185</v>
      </c>
      <c r="X46" s="20">
        <v>280185</v>
      </c>
      <c r="Z46" s="20">
        <v>280185</v>
      </c>
      <c r="AB46" s="20">
        <v>0</v>
      </c>
      <c r="AD46" s="20">
        <v>0</v>
      </c>
      <c r="AF46" s="20">
        <v>0</v>
      </c>
      <c r="AH46" s="20">
        <v>0</v>
      </c>
      <c r="AJ46" s="20">
        <v>0</v>
      </c>
    </row>
    <row r="47" spans="1:36" s="20" customFormat="1" x14ac:dyDescent="0.3">
      <c r="A47" s="1"/>
      <c r="B47" s="1" t="s">
        <v>127</v>
      </c>
      <c r="C47" s="1"/>
      <c r="D47" s="20">
        <v>0</v>
      </c>
      <c r="F47" s="20">
        <v>0</v>
      </c>
      <c r="H47" s="20">
        <v>0</v>
      </c>
      <c r="J47" s="20">
        <v>0</v>
      </c>
      <c r="L47" s="20">
        <v>0</v>
      </c>
      <c r="N47" s="20">
        <v>0</v>
      </c>
      <c r="P47" s="20">
        <v>0</v>
      </c>
      <c r="R47" s="20">
        <v>0</v>
      </c>
      <c r="T47" s="20">
        <v>0</v>
      </c>
      <c r="V47" s="20">
        <v>0</v>
      </c>
      <c r="X47" s="20">
        <v>0</v>
      </c>
      <c r="Z47" s="20">
        <v>17431</v>
      </c>
      <c r="AB47" s="47">
        <v>7163</v>
      </c>
      <c r="AD47" s="47">
        <v>1103</v>
      </c>
      <c r="AF47" s="47">
        <v>2082</v>
      </c>
      <c r="AH47" s="47">
        <v>29363</v>
      </c>
      <c r="AJ47" s="47">
        <v>9842</v>
      </c>
    </row>
    <row r="48" spans="1:36" s="20" customFormat="1" x14ac:dyDescent="0.3">
      <c r="A48" s="1"/>
      <c r="B48" s="1" t="s">
        <v>128</v>
      </c>
      <c r="C48" s="1"/>
      <c r="D48" s="20">
        <v>0</v>
      </c>
      <c r="F48" s="20">
        <v>0</v>
      </c>
      <c r="H48" s="20">
        <v>0</v>
      </c>
      <c r="J48" s="20">
        <v>0</v>
      </c>
      <c r="L48" s="20">
        <v>0</v>
      </c>
      <c r="N48" s="20">
        <v>0</v>
      </c>
      <c r="P48" s="20">
        <v>0</v>
      </c>
      <c r="R48" s="20">
        <v>0</v>
      </c>
      <c r="T48" s="20">
        <v>0</v>
      </c>
      <c r="V48" s="20">
        <v>0</v>
      </c>
      <c r="X48" s="20">
        <v>0</v>
      </c>
      <c r="Z48" s="20">
        <v>-3766</v>
      </c>
      <c r="AB48" s="47">
        <v>-6532</v>
      </c>
      <c r="AD48" s="47">
        <v>0</v>
      </c>
      <c r="AF48" s="47">
        <v>0</v>
      </c>
      <c r="AH48" s="47">
        <v>-26755</v>
      </c>
      <c r="AJ48" s="47">
        <v>-8859</v>
      </c>
    </row>
    <row r="49" spans="1:36" s="20" customFormat="1" x14ac:dyDescent="0.3">
      <c r="A49" s="1"/>
      <c r="B49" s="1" t="s">
        <v>129</v>
      </c>
      <c r="C49" s="1"/>
      <c r="D49" s="20">
        <v>0</v>
      </c>
      <c r="F49" s="20">
        <v>0</v>
      </c>
      <c r="H49" s="20">
        <v>0</v>
      </c>
      <c r="J49" s="20">
        <v>60000</v>
      </c>
      <c r="L49" s="20">
        <v>0</v>
      </c>
      <c r="N49" s="20">
        <v>0</v>
      </c>
      <c r="P49" s="20">
        <v>0</v>
      </c>
      <c r="R49" s="20">
        <v>104552</v>
      </c>
      <c r="T49" s="20">
        <v>24001</v>
      </c>
      <c r="V49" s="20">
        <v>0</v>
      </c>
      <c r="X49" s="20">
        <v>0</v>
      </c>
      <c r="Z49" s="20">
        <v>0</v>
      </c>
      <c r="AB49" s="47">
        <v>0</v>
      </c>
      <c r="AD49" s="47">
        <v>0</v>
      </c>
      <c r="AF49" s="47">
        <v>0</v>
      </c>
      <c r="AH49" s="47"/>
      <c r="AJ49" s="47">
        <v>0</v>
      </c>
    </row>
    <row r="50" spans="1:36" s="20" customFormat="1" x14ac:dyDescent="0.3">
      <c r="A50" s="1"/>
      <c r="B50" s="1" t="s">
        <v>130</v>
      </c>
      <c r="C50" s="1"/>
      <c r="D50" s="20">
        <v>0</v>
      </c>
      <c r="F50" s="20">
        <v>0</v>
      </c>
      <c r="H50" s="20">
        <v>0</v>
      </c>
      <c r="J50" s="20">
        <v>0</v>
      </c>
      <c r="L50" s="20">
        <v>0</v>
      </c>
      <c r="N50" s="21">
        <v>0</v>
      </c>
      <c r="P50" s="20">
        <v>0</v>
      </c>
      <c r="R50" s="20">
        <v>-124527</v>
      </c>
      <c r="T50" s="20">
        <v>0</v>
      </c>
      <c r="V50" s="21">
        <v>-40025</v>
      </c>
      <c r="X50" s="21">
        <v>-40025</v>
      </c>
      <c r="Z50" s="20">
        <v>-40025</v>
      </c>
      <c r="AB50" s="20">
        <v>0</v>
      </c>
      <c r="AD50" s="20">
        <v>0</v>
      </c>
      <c r="AF50" s="20">
        <v>0</v>
      </c>
      <c r="AH50" s="20">
        <v>0</v>
      </c>
      <c r="AJ50" s="20">
        <v>0</v>
      </c>
    </row>
    <row r="51" spans="1:36" s="20" customFormat="1" x14ac:dyDescent="0.3">
      <c r="A51" s="1"/>
      <c r="B51" s="1" t="s">
        <v>69</v>
      </c>
      <c r="C51" s="1"/>
      <c r="D51" s="28">
        <f>SUM(D41:D50)</f>
        <v>61058</v>
      </c>
      <c r="F51" s="28">
        <f>SUM(F41:F50)</f>
        <v>103414</v>
      </c>
      <c r="H51" s="28">
        <f>SUM(H41:H50)</f>
        <v>86912</v>
      </c>
      <c r="J51" s="28">
        <f>SUM(J41:J50)</f>
        <v>353743</v>
      </c>
      <c r="L51" s="28">
        <f>SUM(L41:L50)</f>
        <v>32697</v>
      </c>
      <c r="N51" s="28">
        <f>SUM(N41:N50)</f>
        <v>238571</v>
      </c>
      <c r="P51" s="28">
        <f>SUM(P41:P50)</f>
        <v>960587</v>
      </c>
      <c r="R51" s="28">
        <f>SUM(R41:R50)</f>
        <v>1673464</v>
      </c>
      <c r="T51" s="28">
        <f>SUM(T41:T50)</f>
        <v>2430</v>
      </c>
      <c r="V51" s="28">
        <v>652635</v>
      </c>
      <c r="X51" s="28">
        <v>686881</v>
      </c>
      <c r="Z51" s="28">
        <f>SUM(Z41:Z50)</f>
        <v>1396195</v>
      </c>
      <c r="AB51" s="28">
        <f>SUM(AB41:AB50)</f>
        <v>233611</v>
      </c>
      <c r="AD51" s="48">
        <v>751803</v>
      </c>
      <c r="AF51" s="48">
        <v>655735</v>
      </c>
      <c r="AH51" s="48">
        <f>SUM(AH41:AH50)</f>
        <v>1461312</v>
      </c>
      <c r="AJ51" s="28">
        <f>SUM(AJ41:AJ50)</f>
        <v>-364490</v>
      </c>
    </row>
    <row r="52" spans="1:36" s="20" customFormat="1" x14ac:dyDescent="0.3">
      <c r="A52" s="1"/>
      <c r="B52" s="1"/>
      <c r="C52" s="1"/>
    </row>
    <row r="53" spans="1:36" s="20" customFormat="1" x14ac:dyDescent="0.3">
      <c r="A53" s="1"/>
      <c r="B53" s="1" t="s">
        <v>70</v>
      </c>
      <c r="C53" s="1"/>
      <c r="D53" s="21">
        <v>-128</v>
      </c>
      <c r="F53" s="21">
        <v>-141</v>
      </c>
      <c r="H53" s="21">
        <v>-34</v>
      </c>
      <c r="J53" s="21">
        <v>521</v>
      </c>
      <c r="L53" s="21">
        <v>1442</v>
      </c>
      <c r="N53" s="21">
        <v>97</v>
      </c>
      <c r="P53" s="21">
        <v>468</v>
      </c>
      <c r="R53" s="21">
        <v>636</v>
      </c>
      <c r="T53" s="21">
        <v>-899</v>
      </c>
      <c r="V53" s="21">
        <v>-871</v>
      </c>
      <c r="X53" s="21">
        <v>-1350</v>
      </c>
      <c r="Z53" s="21">
        <v>-1122</v>
      </c>
      <c r="AB53" s="21">
        <v>-78</v>
      </c>
      <c r="AD53" s="49">
        <v>-2491</v>
      </c>
      <c r="AF53" s="49">
        <v>-3369</v>
      </c>
      <c r="AH53" s="49">
        <v>-2719</v>
      </c>
      <c r="AJ53" s="21">
        <v>515</v>
      </c>
    </row>
    <row r="54" spans="1:36" s="20" customFormat="1" x14ac:dyDescent="0.3">
      <c r="A54" s="1"/>
      <c r="B54" s="24"/>
      <c r="C54" s="1"/>
    </row>
    <row r="55" spans="1:36" s="20" customFormat="1" x14ac:dyDescent="0.3">
      <c r="A55" s="1"/>
      <c r="B55" s="24" t="s">
        <v>71</v>
      </c>
      <c r="C55" s="1"/>
      <c r="D55" s="20">
        <f>SUM(D53,D51,D38,D28)</f>
        <v>4726</v>
      </c>
      <c r="F55" s="20">
        <f>SUM(F53,F51,F38,F28)</f>
        <v>-8453</v>
      </c>
      <c r="H55" s="20">
        <f>SUM(H53,H51,H38,H28)</f>
        <v>91357</v>
      </c>
      <c r="J55" s="20">
        <f>SUM(J53,J51,J38,J28)</f>
        <v>319371</v>
      </c>
      <c r="L55" s="20">
        <f>SUM(L53,L51,L38,L28)</f>
        <v>27110</v>
      </c>
      <c r="N55" s="20">
        <f>SUM(N53,N51,N38,N28)</f>
        <v>211628</v>
      </c>
      <c r="P55" s="20">
        <f>SUM(P53,P51,P38,P28)</f>
        <v>934048</v>
      </c>
      <c r="R55" s="20">
        <f>SUM(R53,R51,R38,R28)</f>
        <v>1616772</v>
      </c>
      <c r="T55" s="20">
        <f>SUM(T53,T51,T38,T28)</f>
        <v>-22971</v>
      </c>
      <c r="V55" s="20">
        <v>668743</v>
      </c>
      <c r="X55" s="20">
        <v>691780</v>
      </c>
      <c r="Z55" s="20">
        <v>1425144</v>
      </c>
      <c r="AB55" s="47">
        <v>263858</v>
      </c>
      <c r="AD55" s="47">
        <v>743663</v>
      </c>
      <c r="AF55" s="47">
        <v>682750</v>
      </c>
      <c r="AH55" s="47">
        <f>AH28+AH38+AH51+AH53</f>
        <v>1548287</v>
      </c>
      <c r="AJ55" s="47">
        <f>AJ28+AJ38+AJ51+AJ53</f>
        <v>-417077</v>
      </c>
    </row>
    <row r="56" spans="1:36" s="20" customFormat="1" x14ac:dyDescent="0.3">
      <c r="A56" s="1"/>
      <c r="B56" s="24" t="s">
        <v>72</v>
      </c>
      <c r="C56" s="1"/>
      <c r="D56" s="21">
        <v>1477146</v>
      </c>
      <c r="F56" s="21">
        <v>1477146</v>
      </c>
      <c r="H56" s="21">
        <v>1477146</v>
      </c>
      <c r="J56" s="21">
        <v>1477146</v>
      </c>
      <c r="L56" s="21">
        <v>1796517</v>
      </c>
      <c r="N56" s="21">
        <v>1796517</v>
      </c>
      <c r="P56" s="21">
        <v>1796517</v>
      </c>
      <c r="R56" s="21">
        <v>1796517</v>
      </c>
      <c r="T56" s="21">
        <v>3413289</v>
      </c>
      <c r="V56" s="21">
        <v>3413289</v>
      </c>
      <c r="X56" s="21">
        <v>3413289</v>
      </c>
      <c r="Z56" s="21">
        <v>3413289</v>
      </c>
      <c r="AB56" s="47">
        <v>4838433</v>
      </c>
      <c r="AD56" s="47">
        <v>4838433</v>
      </c>
      <c r="AF56" s="47">
        <v>4838433</v>
      </c>
      <c r="AH56" s="47">
        <v>4838433</v>
      </c>
      <c r="AJ56" s="47">
        <f>AH57</f>
        <v>6386720</v>
      </c>
    </row>
    <row r="57" spans="1:36" s="20" customFormat="1" ht="13.5" thickBot="1" x14ac:dyDescent="0.35">
      <c r="A57" s="1"/>
      <c r="B57" s="24" t="s">
        <v>73</v>
      </c>
      <c r="C57" s="1"/>
      <c r="D57" s="30">
        <f>SUM(D55:D56)</f>
        <v>1481872</v>
      </c>
      <c r="F57" s="30">
        <f>SUM(F55:F56)</f>
        <v>1468693</v>
      </c>
      <c r="H57" s="30">
        <f>SUM(H55:H56)</f>
        <v>1568503</v>
      </c>
      <c r="J57" s="30">
        <f>SUM(J55:J56)</f>
        <v>1796517</v>
      </c>
      <c r="L57" s="30">
        <f>SUM(L55:L56)</f>
        <v>1823627</v>
      </c>
      <c r="N57" s="30">
        <f>SUM(N55:N56)</f>
        <v>2008145</v>
      </c>
      <c r="P57" s="30">
        <f>SUM(P55:P56)</f>
        <v>2730565</v>
      </c>
      <c r="R57" s="30">
        <f>SUM(R55:R56)</f>
        <v>3413289</v>
      </c>
      <c r="T57" s="30">
        <f>SUM(T55:T56)</f>
        <v>3390318</v>
      </c>
      <c r="V57" s="30">
        <v>4082032</v>
      </c>
      <c r="X57" s="30">
        <v>4105069</v>
      </c>
      <c r="Z57" s="30">
        <f>SUM(Z55:Z56)</f>
        <v>4838433</v>
      </c>
      <c r="AB57" s="30">
        <f>SUM(AB55:AB56)</f>
        <v>5102291</v>
      </c>
      <c r="AD57" s="50">
        <v>5582096</v>
      </c>
      <c r="AF57" s="50">
        <v>5521183</v>
      </c>
      <c r="AH57" s="50">
        <f>AH56+AH55</f>
        <v>6386720</v>
      </c>
      <c r="AJ57" s="30">
        <f>SUM(AJ55:AJ56)</f>
        <v>5969643</v>
      </c>
    </row>
    <row r="58" spans="1:36" ht="13.5" thickTop="1" x14ac:dyDescent="0.3"/>
  </sheetData>
  <pageMargins left="0.7" right="0.7" top="0.75" bottom="0.75" header="0.3" footer="0.3"/>
  <pageSetup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72753232EBB25747AD6F804E33C0CA9A" ma:contentTypeVersion="8" ma:contentTypeDescription="צור מסמך חדש." ma:contentTypeScope="" ma:versionID="f83ba020db3b5f3e3b6c2f59f1e6e1e6">
  <xsd:schema xmlns:xsd="http://www.w3.org/2001/XMLSchema" xmlns:xs="http://www.w3.org/2001/XMLSchema" xmlns:p="http://schemas.microsoft.com/office/2006/metadata/properties" xmlns:ns3="8d103167-c5f1-41f3-a0f4-0c0ba9efadc9" targetNamespace="http://schemas.microsoft.com/office/2006/metadata/properties" ma:root="true" ma:fieldsID="dbaff50e4d2d1ab9fb99fcd4c33803b6" ns3:_="">
    <xsd:import namespace="8d103167-c5f1-41f3-a0f4-0c0ba9efadc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103167-c5f1-41f3-a0f4-0c0ba9ef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8A2892-E4B3-4C3E-B197-9DB4A84BB6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103167-c5f1-41f3-a0f4-0c0ba9ef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3E6802-BD6B-4572-817F-2B2E59812F7F}">
  <ds:schemaRefs>
    <ds:schemaRef ds:uri="http://schemas.microsoft.com/sharepoint/v3/contenttype/forms"/>
  </ds:schemaRefs>
</ds:datastoreItem>
</file>

<file path=customXml/itemProps3.xml><?xml version="1.0" encoding="utf-8"?>
<ds:datastoreItem xmlns:ds="http://schemas.openxmlformats.org/officeDocument/2006/customXml" ds:itemID="{83ADFA3D-32DE-4511-92DD-5A341D46ED1F}">
  <ds:schemaRefs>
    <ds:schemaRef ds:uri="http://purl.org/dc/elements/1.1/"/>
    <ds:schemaRef ds:uri="8d103167-c5f1-41f3-a0f4-0c0ba9efadc9"/>
    <ds:schemaRef ds:uri="http://schemas.microsoft.com/office/2006/metadata/propertie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Disclosures</vt:lpstr>
      <vt:lpstr>Income Statement</vt:lpstr>
      <vt:lpstr>Adjusted EBITDA</vt:lpstr>
      <vt:lpstr>Balance Sheet</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Itai Perry</dc:creator>
  <cp:lastModifiedBy>Michelle Wang</cp:lastModifiedBy>
  <cp:lastPrinted>2022-08-09T19:16:20Z</cp:lastPrinted>
  <dcterms:created xsi:type="dcterms:W3CDTF">2021-08-16T05:40:04Z</dcterms:created>
  <dcterms:modified xsi:type="dcterms:W3CDTF">2023-05-05T18:56:00Z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0x01010072753232EBB25747AD6F804E33C0CA9A</vt:lpwstr>
  </property>
  <property fmtid="{D5CDD505-2E9C-101B-9397-08002B2CF9AE}" pid="3" name="_dlc_DocIdItemGuid">
    <vt:lpwstr>9e8f5e53-97ea-404a-b987-1ad0e277022d</vt:lpwstr>
  </property>
</Properties>
</file>